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4.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drawings/drawing5.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drawings/drawing6.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gsx47494\Desktop\Tempfiles\"/>
    </mc:Choice>
  </mc:AlternateContent>
  <xr:revisionPtr revIDLastSave="0" documentId="8_{804976FA-4F24-4AFF-BA56-42057C667A89}" xr6:coauthVersionLast="47" xr6:coauthVersionMax="47" xr10:uidLastSave="{00000000-0000-0000-0000-000000000000}"/>
  <bookViews>
    <workbookView xWindow="1152" yWindow="1128" windowWidth="16872" windowHeight="12120" xr2:uid="{89A68836-2084-4126-B5DE-5708B961DEFF}"/>
  </bookViews>
  <sheets>
    <sheet name="Instructions" sheetId="1" r:id="rId1"/>
    <sheet name="Year 1" sheetId="3" r:id="rId2"/>
    <sheet name="Year 2" sheetId="10" r:id="rId3"/>
    <sheet name="Year 3" sheetId="11" r:id="rId4"/>
    <sheet name="Year 4" sheetId="12" r:id="rId5"/>
    <sheet name="Year 5" sheetId="13" r:id="rId6"/>
    <sheet name="Budget Detail Summary" sheetId="9" r:id="rId7"/>
  </sheets>
  <externalReferences>
    <externalReference r:id="rId8"/>
  </externalReferences>
  <definedNames>
    <definedName name="Personnel">#REF!</definedName>
    <definedName name="PersonnelPA1" localSheetId="2">'Year 2'!#REF!</definedName>
    <definedName name="PersonnelPA1" localSheetId="3">'Year 3'!#REF!</definedName>
    <definedName name="PersonnelPA1" localSheetId="4">'Year 4'!#REF!</definedName>
    <definedName name="PersonnelPA1" localSheetId="5">'Year 5'!#REF!</definedName>
    <definedName name="PersonnelPA1">'Year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 l="1"/>
  <c r="H64" i="1"/>
  <c r="H63" i="1"/>
  <c r="H58" i="1"/>
  <c r="H57" i="1"/>
  <c r="H56" i="1"/>
  <c r="H51" i="1"/>
  <c r="H50" i="1"/>
  <c r="H49" i="1"/>
  <c r="H48" i="1"/>
  <c r="H43" i="1"/>
  <c r="H44" i="1" s="1"/>
  <c r="H42" i="1"/>
  <c r="H41" i="1"/>
  <c r="H36" i="1"/>
  <c r="H35" i="1"/>
  <c r="H34" i="1"/>
  <c r="H33" i="1"/>
  <c r="H32" i="1"/>
  <c r="H27" i="1"/>
  <c r="H26" i="1"/>
  <c r="H28" i="1" s="1"/>
  <c r="H20" i="1"/>
  <c r="H19" i="1"/>
  <c r="H18" i="1"/>
  <c r="H17" i="1"/>
  <c r="H21" i="1" s="1"/>
  <c r="H52" i="1" l="1"/>
  <c r="H37" i="1"/>
  <c r="C71" i="1" s="1"/>
  <c r="H59" i="1"/>
  <c r="H66" i="1"/>
  <c r="H5" i="13" l="1"/>
  <c r="H6" i="13"/>
  <c r="H12" i="13"/>
  <c r="H41" i="13"/>
  <c r="H33" i="13"/>
  <c r="H19" i="13"/>
  <c r="H13" i="13"/>
  <c r="H41" i="12"/>
  <c r="H33" i="12"/>
  <c r="H19" i="12"/>
  <c r="H12" i="12"/>
  <c r="H5" i="12"/>
  <c r="H19" i="11"/>
  <c r="H12" i="11"/>
  <c r="H5" i="11"/>
  <c r="H32" i="10"/>
  <c r="H18" i="10"/>
  <c r="H11" i="10"/>
  <c r="H12" i="10"/>
  <c r="H5" i="10"/>
  <c r="H6" i="10" s="1"/>
  <c r="H49" i="3"/>
  <c r="H5" i="3"/>
  <c r="H27" i="3"/>
  <c r="H19" i="3"/>
  <c r="H20" i="3"/>
  <c r="H12" i="3"/>
  <c r="H6" i="3"/>
  <c r="H13" i="3"/>
  <c r="H50" i="13"/>
  <c r="H49" i="13"/>
  <c r="H48" i="13"/>
  <c r="H43" i="13"/>
  <c r="H42" i="13"/>
  <c r="H40" i="13"/>
  <c r="H35" i="13"/>
  <c r="H34" i="13"/>
  <c r="H32" i="13"/>
  <c r="H27" i="13"/>
  <c r="H26" i="13"/>
  <c r="H25" i="13"/>
  <c r="H20" i="13"/>
  <c r="H18" i="13"/>
  <c r="H50" i="12"/>
  <c r="H49" i="12"/>
  <c r="H48" i="12"/>
  <c r="H43" i="12"/>
  <c r="H42" i="12"/>
  <c r="H40" i="12"/>
  <c r="H35" i="12"/>
  <c r="H34" i="12"/>
  <c r="H32" i="12"/>
  <c r="H27" i="12"/>
  <c r="H26" i="12"/>
  <c r="H25" i="12"/>
  <c r="H20" i="12"/>
  <c r="H18" i="12"/>
  <c r="H13" i="12"/>
  <c r="H14" i="12" s="1"/>
  <c r="D7" i="9" s="1"/>
  <c r="H6" i="12"/>
  <c r="H48" i="11"/>
  <c r="H47" i="11"/>
  <c r="H46" i="11"/>
  <c r="H41" i="11"/>
  <c r="H40" i="11"/>
  <c r="H39" i="11"/>
  <c r="H34" i="11"/>
  <c r="H33" i="11"/>
  <c r="H32" i="11"/>
  <c r="H27" i="11"/>
  <c r="H26" i="11"/>
  <c r="H25" i="11"/>
  <c r="H20" i="11"/>
  <c r="H18" i="11"/>
  <c r="H13" i="11"/>
  <c r="H14" i="11" s="1"/>
  <c r="D6" i="9" s="1"/>
  <c r="H6" i="11"/>
  <c r="H48" i="10"/>
  <c r="H47" i="10"/>
  <c r="H46" i="10"/>
  <c r="H41" i="10"/>
  <c r="H40" i="10"/>
  <c r="H39" i="10"/>
  <c r="H34" i="10"/>
  <c r="H33" i="10"/>
  <c r="H31" i="10"/>
  <c r="H26" i="10"/>
  <c r="H25" i="10"/>
  <c r="H24" i="10"/>
  <c r="H19" i="10"/>
  <c r="H17" i="10"/>
  <c r="H44" i="12" l="1"/>
  <c r="H7" i="9" s="1"/>
  <c r="H14" i="13"/>
  <c r="D8" i="9" s="1"/>
  <c r="H36" i="13"/>
  <c r="G8" i="9" s="1"/>
  <c r="H51" i="13"/>
  <c r="I8" i="9" s="1"/>
  <c r="H44" i="13"/>
  <c r="H28" i="13"/>
  <c r="F8" i="9" s="1"/>
  <c r="H21" i="13"/>
  <c r="E8" i="9" s="1"/>
  <c r="H7" i="13"/>
  <c r="H36" i="12"/>
  <c r="G7" i="9" s="1"/>
  <c r="H51" i="12"/>
  <c r="I7" i="9" s="1"/>
  <c r="H28" i="12"/>
  <c r="F7" i="9" s="1"/>
  <c r="H7" i="12"/>
  <c r="H21" i="12"/>
  <c r="E7" i="9" s="1"/>
  <c r="H7" i="11"/>
  <c r="H28" i="11"/>
  <c r="F6" i="9" s="1"/>
  <c r="H42" i="10"/>
  <c r="H5" i="9" s="1"/>
  <c r="H27" i="10"/>
  <c r="F5" i="9" s="1"/>
  <c r="H35" i="10"/>
  <c r="G5" i="9" s="1"/>
  <c r="H13" i="10"/>
  <c r="D5" i="9" s="1"/>
  <c r="H49" i="10"/>
  <c r="I5" i="9" s="1"/>
  <c r="H20" i="10"/>
  <c r="C5" i="9"/>
  <c r="H49" i="11"/>
  <c r="I6" i="9" s="1"/>
  <c r="H42" i="11"/>
  <c r="H6" i="9" s="1"/>
  <c r="H21" i="11"/>
  <c r="E6" i="9" s="1"/>
  <c r="H35" i="11"/>
  <c r="G6" i="9" s="1"/>
  <c r="H14" i="3"/>
  <c r="H43" i="3"/>
  <c r="H42" i="3"/>
  <c r="H41" i="3"/>
  <c r="H50" i="3"/>
  <c r="H35" i="3"/>
  <c r="H18" i="3"/>
  <c r="H51" i="3"/>
  <c r="H48" i="3"/>
  <c r="H36" i="3"/>
  <c r="H34" i="3"/>
  <c r="C54" i="11" l="1"/>
  <c r="E5" i="9"/>
  <c r="C54" i="10"/>
  <c r="C6" i="9"/>
  <c r="C56" i="12"/>
  <c r="D4" i="9"/>
  <c r="H8" i="9"/>
  <c r="C56" i="13"/>
  <c r="C8" i="9"/>
  <c r="C7" i="9"/>
  <c r="J7" i="9" s="1"/>
  <c r="J6" i="9"/>
  <c r="D9" i="9"/>
  <c r="H52" i="3"/>
  <c r="H44" i="3"/>
  <c r="H4" i="9" s="1"/>
  <c r="H37" i="3"/>
  <c r="G4" i="9" s="1"/>
  <c r="J8" i="9" l="1"/>
  <c r="H9" i="9"/>
  <c r="I4" i="9"/>
  <c r="I9" i="9" s="1"/>
  <c r="G9" i="9"/>
  <c r="J5" i="9"/>
  <c r="H28" i="3" l="1"/>
  <c r="H26" i="3"/>
  <c r="H29" i="3"/>
  <c r="H21" i="3"/>
  <c r="H22" i="3" l="1"/>
  <c r="E4" i="9" s="1"/>
  <c r="E9" i="9" s="1"/>
  <c r="H7" i="3"/>
  <c r="H30" i="3"/>
  <c r="F4" i="9" s="1"/>
  <c r="F9" i="9" s="1"/>
  <c r="C57" i="3" l="1"/>
  <c r="C4" i="9"/>
  <c r="C9" i="9" s="1"/>
  <c r="J4" i="9" l="1"/>
  <c r="J9" i="9" s="1"/>
</calcChain>
</file>

<file path=xl/sharedStrings.xml><?xml version="1.0" encoding="utf-8"?>
<sst xmlns="http://schemas.openxmlformats.org/spreadsheetml/2006/main" count="464" uniqueCount="97">
  <si>
    <t>Personnel</t>
  </si>
  <si>
    <t>Name</t>
  </si>
  <si>
    <t>Position Title</t>
  </si>
  <si>
    <t>Salary</t>
  </si>
  <si>
    <t>Basis</t>
  </si>
  <si>
    <t>Time Worked</t>
  </si>
  <si>
    <t>Total Cost</t>
  </si>
  <si>
    <t>Percentage</t>
  </si>
  <si>
    <t>Travel</t>
  </si>
  <si>
    <t>Purpose of Travel</t>
  </si>
  <si>
    <t>Location</t>
  </si>
  <si>
    <t>Expense Type</t>
  </si>
  <si>
    <t>Cost</t>
  </si>
  <si>
    <t>Quantity</t>
  </si>
  <si>
    <t>(Do not enter information into this row)</t>
  </si>
  <si>
    <t>Professional Development</t>
  </si>
  <si>
    <t>Course Name</t>
  </si>
  <si>
    <t>Purpose</t>
  </si>
  <si>
    <t>Delivery Method</t>
  </si>
  <si>
    <t># of Staff</t>
  </si>
  <si>
    <t>Loction</t>
  </si>
  <si>
    <t>Item</t>
  </si>
  <si>
    <t>Unit</t>
  </si>
  <si>
    <t>Type</t>
  </si>
  <si>
    <t>Other</t>
  </si>
  <si>
    <t>Instruction Reminders:</t>
  </si>
  <si>
    <t>Year 1 Budget Total</t>
  </si>
  <si>
    <t>Year 2 Budget Total</t>
  </si>
  <si>
    <t>Year 3 Budget Total</t>
  </si>
  <si>
    <t>Year 4 Budget Total</t>
  </si>
  <si>
    <t>Total</t>
  </si>
  <si>
    <t>Year 1</t>
  </si>
  <si>
    <t>Year 3</t>
  </si>
  <si>
    <t>Year 2</t>
  </si>
  <si>
    <t>Year 4</t>
  </si>
  <si>
    <t>Year 5</t>
  </si>
  <si>
    <t>Totals</t>
  </si>
  <si>
    <t xml:space="preserve">To add a row to a section, you must click on an existing row in that section and select "Add Row." If you know how many rows you need in a section, add the rows prior to starting as you may have to remove information if you add rows after entering data. </t>
  </si>
  <si>
    <t>Equipment</t>
  </si>
  <si>
    <t>Supplies</t>
  </si>
  <si>
    <t>Fringe Benefits</t>
  </si>
  <si>
    <t>Fringe Percentage</t>
  </si>
  <si>
    <t>Year 5 Budget Total</t>
  </si>
  <si>
    <t>Yearly</t>
  </si>
  <si>
    <t>Expendable</t>
  </si>
  <si>
    <t>Each</t>
  </si>
  <si>
    <t>Budget Worksheet Instructions</t>
  </si>
  <si>
    <r>
      <rPr>
        <b/>
        <i/>
        <sz val="11"/>
        <color rgb="FFC00000"/>
        <rFont val="Calibri"/>
        <family val="2"/>
        <scheme val="minor"/>
      </rPr>
      <t xml:space="preserve">This worksheet uses macros. You must enable the macros and trust the document for the workbook to function correctly. </t>
    </r>
    <r>
      <rPr>
        <sz val="11"/>
        <color theme="1"/>
        <rFont val="Calibri"/>
        <family val="2"/>
        <scheme val="minor"/>
      </rPr>
      <t xml:space="preserve">
</t>
    </r>
    <r>
      <rPr>
        <b/>
        <sz val="11"/>
        <color theme="1"/>
        <rFont val="Calibri"/>
        <family val="2"/>
        <scheme val="minor"/>
      </rPr>
      <t>Purpose:</t>
    </r>
    <r>
      <rPr>
        <sz val="11"/>
        <color theme="1"/>
        <rFont val="Calibri"/>
        <family val="2"/>
        <scheme val="minor"/>
      </rPr>
      <t xml:space="preserve"> This template provides a consistent method for applicants to submit their grant budget proposals and ensure an equitable review process as all applicants will have included the same level of information. This will also assist applicants in considering more specifics of their proposals and facilitate with writing their budget narratives. 
</t>
    </r>
    <r>
      <rPr>
        <b/>
        <sz val="11"/>
        <color theme="1"/>
        <rFont val="Calibri"/>
        <family val="2"/>
        <scheme val="minor"/>
      </rPr>
      <t>About the workbook:</t>
    </r>
    <r>
      <rPr>
        <sz val="11"/>
        <color theme="1"/>
        <rFont val="Calibri"/>
        <family val="2"/>
        <scheme val="minor"/>
      </rPr>
      <t xml:space="preserve"> This workbook consists of seven tabs, including this instructions tab, five budget year tabs, and a budget detail summary. Applicants are required to complete only the number of budget years applicable to the respective grant for which they are applying. Each budget year sheet is identifcal and the budget deail summary sheet culminates all of the information from each completed budget year sheet. </t>
    </r>
  </si>
  <si>
    <r>
      <rPr>
        <b/>
        <sz val="11"/>
        <color theme="1"/>
        <rFont val="Calibri"/>
        <family val="2"/>
        <scheme val="minor"/>
      </rPr>
      <t>General Instructions:</t>
    </r>
    <r>
      <rPr>
        <sz val="11"/>
        <color theme="1"/>
        <rFont val="Calibri"/>
        <family val="2"/>
        <scheme val="minor"/>
      </rPr>
      <t xml:space="preserve">
1. Each budget category starts with two useable rows in which you can add your line items.
2. Do not enter information into the first row of each section (the row containing the add and delete row buttons).
3. To add rows to a section, select a cell in that section before selecting the "Add Row" button. (If you do not, you may receive an error message or a row may appear in the wrong place) 
4. If you know the number of rows you will need in each section, it is recommended to add all rows before entering information (for ease of use).
5. If you add too many rows to a section, you may delete unnecessary rows. 
6. To delete a row, select a cell in the desired row and then select "Delete Row."
7. Complete all columns for each line item you enter, even if you enter a 0 or N/A.
8. After completing all line items for each required grant year, review the budget detail summary to ensure everything is correct.
</t>
    </r>
    <r>
      <rPr>
        <b/>
        <i/>
        <sz val="11"/>
        <color theme="1"/>
        <rFont val="Calibri"/>
        <family val="2"/>
        <scheme val="minor"/>
      </rPr>
      <t xml:space="preserve">
See below for an example budget. Definitions for each category and other important terms can be found below the example budget.</t>
    </r>
  </si>
  <si>
    <t>Example Budget</t>
  </si>
  <si>
    <t>Explanations</t>
  </si>
  <si>
    <t xml:space="preserve">Tim is being paid an hourly rate of $53. The grantee anticipates that he will work 1040 hours in year 1 and 100% of those hours will be dedicated to the project.
Juanita is a salaried employee. Her time worked is 1 to represent her 1 year's worth of salary contributions. The grantee anticipates that she will spend 25% of her time on the grant project, and that time will be paid for through grant funds.
</t>
  </si>
  <si>
    <t>Tim Smith</t>
  </si>
  <si>
    <t>Data Analyst</t>
  </si>
  <si>
    <t>Hourly</t>
  </si>
  <si>
    <t>Juanita Martinez</t>
  </si>
  <si>
    <t>Lead Researcher</t>
  </si>
  <si>
    <t xml:space="preserve">The grantee will pay for a portion of Tim's healthcare to offset the cost of being a part-time employee paying out of pocket for healthcare. The applicant has decided to offer 10% of Tim's yearly earnings to go toward his healthcare. </t>
  </si>
  <si>
    <t>A team of three is going to a conference in Denver. Their per diem will cover three meals per day for three days (x three people = 9). All three will have separate hotel rooms costiing $275 ($275 x 3 people = $825/day) for three nights. The applicant is also requesting the cost of plane tickets at $235 per person for three people.</t>
  </si>
  <si>
    <t>Conference</t>
  </si>
  <si>
    <t>Denver, CO</t>
  </si>
  <si>
    <t>Per diem</t>
  </si>
  <si>
    <t>Per meal</t>
  </si>
  <si>
    <t>Lodging</t>
  </si>
  <si>
    <t>Per day</t>
  </si>
  <si>
    <t>Flight</t>
  </si>
  <si>
    <t>Per flight</t>
  </si>
  <si>
    <t xml:space="preserve">This section covers the registration fees for the conference in Denver for three people. </t>
  </si>
  <si>
    <t>Annual Conference of Researchers</t>
  </si>
  <si>
    <t>Networking and Collaboration</t>
  </si>
  <si>
    <t>In Person</t>
  </si>
  <si>
    <t>This applicant is requesting a laptop and subscription services for the part-time staff assigned to the project. The subscriptions are single items, so they are listed as individual units costing a certain amount each</t>
  </si>
  <si>
    <t>Microsoft PowerBI Pro</t>
  </si>
  <si>
    <t>Non-Expendable</t>
  </si>
  <si>
    <t>Individual</t>
  </si>
  <si>
    <t>Tableau Subscription</t>
  </si>
  <si>
    <t>Laptop</t>
  </si>
  <si>
    <t>The applicant is requesting general office supplies for the part-time staff assigned to the project. Info packs will be the culmination of reasearch provided to stakeholders. Once printed, they will cost $45 per box and the applicant is requesting 25 boxes. The applicant would detail the total number of info packs and office supplies in the narrative.</t>
  </si>
  <si>
    <t>Office Supplies</t>
  </si>
  <si>
    <t>Info Packs</t>
  </si>
  <si>
    <t>Box</t>
  </si>
  <si>
    <t>Per Box</t>
  </si>
  <si>
    <t>This applicant has no additional line items, so this section remains blank</t>
  </si>
  <si>
    <t>The yearly total calculates here:</t>
  </si>
  <si>
    <t>Definitions</t>
  </si>
  <si>
    <t xml:space="preserve">This section should contain all employees who will work on the project if any portion of their compensation will be paid out by grant funds. Include the employees title and name, if available, along with their rate and anticipated time and percentage of work within the respective budget year. If one or more staff are hired specifically for the grant, rates should be comparable to those of similar positions across your  institution. In the accompanying budget narrative, include the anticipated responsibilities of the listed employees for the respective grant year. </t>
  </si>
  <si>
    <t>This section should contain any additional benefits paid out to employees listed in the personnel section. Fringe benefits should align with any prenegotiated state or federal rates.</t>
  </si>
  <si>
    <t xml:space="preserve">In this section, itemize all travel expenses related to the project. Any proposed travel must align with proposed project objectives, and applicants must describe this alignment in the accompanying budget narrative. Travel expenses should include any expense expected to be paid for through grant funds such as meals, flights, and lodging. Costs may not exceed those allowable by the US General Services Administration (GSA). For more information, visist their website: </t>
  </si>
  <si>
    <t>https://www.gsa.gov/travel/plan-book/per-diem-rates</t>
  </si>
  <si>
    <t>This section should contain any professional development registration fees or other associated costs for which the applicant intends to use grant funds. Travel associated with professional development opportunities should be addressed in the travel section.</t>
  </si>
  <si>
    <t>Equipment generally includes any non-expendible items an applicant intends to purchase with grant funds. This may include computer hardward and softwware or other items that will not be consumed or discarded withing approximatey two years.</t>
  </si>
  <si>
    <t xml:space="preserve">Supplies generally include expendable items that will be consumed over the duration of the project or within approximately two years. This may inlcude any office supplies. </t>
  </si>
  <si>
    <t>This section is for any line item applicants feel do not fit under any of the previous categories.</t>
  </si>
  <si>
    <t xml:space="preserve">Expendible items are items that are consumed throughout the project period or have a life span of fewer than two years (i.e., these items are eventually discarded). Such items may include office supplies. </t>
  </si>
  <si>
    <t>Non-expendible items are those intended for long-term use and are generally not consumed or discarded by the project end. Items that have an anticipated lifespan of approximately two or more years generally are considered non-expendable. Such items may include computer hardware and software.</t>
  </si>
  <si>
    <t>Indirect Costs</t>
  </si>
  <si>
    <r>
      <t xml:space="preserve">Costs associated with the general operation or support of the organization. Indirect costs may include building rent, utilities, legal expenses, facility maintenance, etc. </t>
    </r>
    <r>
      <rPr>
        <b/>
        <sz val="11"/>
        <color theme="1"/>
        <rFont val="Palatino Linotype"/>
        <family val="1"/>
      </rPr>
      <t xml:space="preserve">Indirect costs are not allowable through SCHEV grants.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</si>
</sst>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_);[Red]\(&quot;$&quot;#,##0\)"/>
    <numFmt numFmtId="44" formatCode="_(&quot;$&quot;* #,##0.00_);_(&quot;$&quot;* \(#,##0.00\);_(&quot;$&quot;* &quot;-&quot;??_);_(@_)"/>
  </numFmts>
  <fonts count="17" x14ac:knownFonts="1">
    <font>
      <sz val="11"/>
      <color theme="1"/>
      <name val="Calibri"/>
      <family val="2"/>
      <scheme val="minor"/>
    </font>
    <font>
      <sz val="11"/>
      <color theme="1"/>
      <name val="Calibri"/>
      <family val="2"/>
      <scheme val="minor"/>
    </font>
    <font>
      <sz val="11"/>
      <color rgb="FF000000"/>
      <name val="Calibri"/>
      <family val="2"/>
    </font>
    <font>
      <b/>
      <sz val="13"/>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name val="Calibri"/>
      <family val="2"/>
      <scheme val="minor"/>
    </font>
    <font>
      <u/>
      <sz val="11"/>
      <color theme="10"/>
      <name val="Calibri"/>
      <family val="2"/>
      <scheme val="minor"/>
    </font>
    <font>
      <b/>
      <sz val="26"/>
      <color theme="0"/>
      <name val="Franklin Gothic Book"/>
      <family val="2"/>
    </font>
    <font>
      <b/>
      <i/>
      <sz val="11"/>
      <color rgb="FFC00000"/>
      <name val="Calibri"/>
      <family val="2"/>
      <scheme val="minor"/>
    </font>
    <font>
      <b/>
      <i/>
      <sz val="11"/>
      <color theme="1"/>
      <name val="Calibri"/>
      <family val="2"/>
      <scheme val="minor"/>
    </font>
    <font>
      <b/>
      <sz val="20"/>
      <color theme="1"/>
      <name val="Franklin Gothic Book"/>
      <family val="2"/>
    </font>
    <font>
      <i/>
      <sz val="11"/>
      <name val="Calibri"/>
      <family val="2"/>
      <scheme val="minor"/>
    </font>
    <font>
      <sz val="11"/>
      <color theme="1"/>
      <name val="Palatino Linotype"/>
      <family val="1"/>
    </font>
    <font>
      <b/>
      <sz val="11"/>
      <color theme="1"/>
      <name val="Palatino Linotype"/>
      <family val="1"/>
    </font>
  </fonts>
  <fills count="10">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20558A"/>
        <bgColor indexed="64"/>
      </patternFill>
    </fill>
    <fill>
      <patternFill patternType="solid">
        <fgColor theme="0"/>
        <bgColor indexed="64"/>
      </patternFill>
    </fill>
    <fill>
      <patternFill patternType="solid">
        <fgColor rgb="FF6F90B8"/>
        <bgColor indexed="64"/>
      </patternFill>
    </fill>
    <fill>
      <patternFill patternType="solid">
        <fgColor rgb="FF9BB9AE"/>
        <bgColor indexed="64"/>
      </patternFill>
    </fill>
  </fills>
  <borders count="31">
    <border>
      <left/>
      <right/>
      <top/>
      <bottom/>
      <diagonal/>
    </border>
    <border>
      <left/>
      <right/>
      <top/>
      <bottom style="thick">
        <color theme="4" tint="0.499984740745262"/>
      </bottom>
      <diagonal/>
    </border>
    <border>
      <left style="medium">
        <color indexed="64"/>
      </left>
      <right/>
      <top/>
      <bottom/>
      <diagonal/>
    </border>
    <border>
      <left style="medium">
        <color indexed="64"/>
      </left>
      <right/>
      <top style="medium">
        <color indexed="64"/>
      </top>
      <bottom style="thick">
        <color theme="4" tint="0.499984740745262"/>
      </bottom>
      <diagonal/>
    </border>
    <border>
      <left/>
      <right/>
      <top style="medium">
        <color indexed="64"/>
      </top>
      <bottom style="thick">
        <color theme="4" tint="0.499984740745262"/>
      </bottom>
      <diagonal/>
    </border>
    <border>
      <left style="medium">
        <color indexed="64"/>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theme="4" tint="0.499984740745262"/>
      </bottom>
      <diagonal/>
    </border>
    <border>
      <left style="medium">
        <color indexed="64"/>
      </left>
      <right style="medium">
        <color indexed="64"/>
      </right>
      <top/>
      <bottom style="thick">
        <color theme="4" tint="0.499984740745262"/>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C00000"/>
      </top>
      <bottom/>
      <diagonal/>
    </border>
    <border>
      <left/>
      <right/>
      <top style="medium">
        <color rgb="FFC00000"/>
      </top>
      <bottom/>
      <diagonal/>
    </border>
    <border>
      <left/>
      <right style="medium">
        <color indexed="64"/>
      </right>
      <top style="medium">
        <color rgb="FFC00000"/>
      </top>
      <bottom/>
      <diagonal/>
    </border>
    <border>
      <left style="medium">
        <color indexed="64"/>
      </left>
      <right/>
      <top/>
      <bottom style="medium">
        <color rgb="FFC00000"/>
      </bottom>
      <diagonal/>
    </border>
    <border>
      <left/>
      <right/>
      <top/>
      <bottom style="medium">
        <color rgb="FFC00000"/>
      </bottom>
      <diagonal/>
    </border>
    <border>
      <left/>
      <right style="medium">
        <color indexed="64"/>
      </right>
      <top/>
      <bottom style="medium">
        <color rgb="FFC00000"/>
      </bottom>
      <diagonal/>
    </border>
    <border>
      <left style="thin">
        <color indexed="64"/>
      </left>
      <right/>
      <top style="medium">
        <color rgb="FFC00000"/>
      </top>
      <bottom/>
      <diagonal/>
    </border>
    <border>
      <left style="thin">
        <color indexed="64"/>
      </left>
      <right/>
      <top/>
      <bottom/>
      <diagonal/>
    </border>
    <border>
      <left style="thin">
        <color indexed="64"/>
      </left>
      <right/>
      <top/>
      <bottom style="medium">
        <color rgb="FFC00000"/>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1" applyNumberFormat="0" applyFill="0" applyAlignment="0" applyProtection="0"/>
    <xf numFmtId="0" fontId="9" fillId="0" borderId="0" applyNumberFormat="0" applyFill="0" applyBorder="0" applyAlignment="0" applyProtection="0"/>
  </cellStyleXfs>
  <cellXfs count="155">
    <xf numFmtId="0" fontId="0" fillId="0" borderId="0" xfId="0"/>
    <xf numFmtId="44" fontId="0" fillId="0" borderId="0" xfId="1" applyFont="1"/>
    <xf numFmtId="0" fontId="0" fillId="2" borderId="0" xfId="0" applyFill="1"/>
    <xf numFmtId="44" fontId="0" fillId="0" borderId="0" xfId="0" applyNumberFormat="1"/>
    <xf numFmtId="44" fontId="0" fillId="0" borderId="0" xfId="1" applyFont="1" applyBorder="1"/>
    <xf numFmtId="44" fontId="8" fillId="0" borderId="0" xfId="0" applyNumberFormat="1" applyFont="1"/>
    <xf numFmtId="1" fontId="0" fillId="0" borderId="0" xfId="0" applyNumberFormat="1"/>
    <xf numFmtId="44" fontId="1" fillId="0" borderId="0" xfId="0" applyNumberFormat="1" applyFont="1"/>
    <xf numFmtId="0" fontId="5" fillId="4" borderId="0" xfId="0" applyFont="1" applyFill="1"/>
    <xf numFmtId="44" fontId="5" fillId="4" borderId="0" xfId="0" applyNumberFormat="1" applyFont="1" applyFill="1"/>
    <xf numFmtId="0" fontId="3" fillId="0" borderId="3" xfId="3" applyBorder="1"/>
    <xf numFmtId="0" fontId="3" fillId="0" borderId="4" xfId="3" applyBorder="1"/>
    <xf numFmtId="0" fontId="3" fillId="0" borderId="5" xfId="3" applyBorder="1"/>
    <xf numFmtId="44" fontId="3" fillId="0" borderId="1" xfId="3" applyNumberFormat="1"/>
    <xf numFmtId="0" fontId="3" fillId="0" borderId="4" xfId="3" applyBorder="1" applyAlignment="1">
      <alignment wrapText="1"/>
    </xf>
    <xf numFmtId="44" fontId="3" fillId="0" borderId="7" xfId="3" applyNumberFormat="1" applyBorder="1"/>
    <xf numFmtId="44" fontId="3" fillId="0" borderId="8" xfId="3" applyNumberFormat="1" applyBorder="1"/>
    <xf numFmtId="0" fontId="3" fillId="0" borderId="2" xfId="3" applyBorder="1"/>
    <xf numFmtId="44" fontId="3" fillId="5" borderId="8" xfId="3" applyNumberFormat="1" applyFill="1" applyBorder="1"/>
    <xf numFmtId="0" fontId="3" fillId="0" borderId="6" xfId="3" applyBorder="1"/>
    <xf numFmtId="0" fontId="3" fillId="0" borderId="9" xfId="3" applyBorder="1"/>
    <xf numFmtId="44" fontId="3" fillId="5" borderId="10" xfId="3" applyNumberFormat="1" applyFill="1" applyBorder="1"/>
    <xf numFmtId="44" fontId="3" fillId="5" borderId="11" xfId="3" applyNumberFormat="1" applyFill="1" applyBorder="1"/>
    <xf numFmtId="0" fontId="0" fillId="0" borderId="0" xfId="0" applyProtection="1">
      <protection locked="0"/>
    </xf>
    <xf numFmtId="44" fontId="7" fillId="0" borderId="0" xfId="1" applyFont="1" applyBorder="1" applyAlignment="1" applyProtection="1">
      <alignment vertical="center"/>
      <protection locked="0"/>
    </xf>
    <xf numFmtId="9" fontId="0" fillId="0" borderId="0" xfId="2" applyFont="1" applyBorder="1" applyProtection="1">
      <protection locked="0"/>
    </xf>
    <xf numFmtId="44" fontId="0" fillId="0" borderId="0" xfId="1" applyFont="1" applyBorder="1" applyProtection="1">
      <protection locked="0"/>
    </xf>
    <xf numFmtId="2" fontId="0" fillId="0" borderId="0" xfId="0" applyNumberFormat="1" applyProtection="1">
      <protection locked="0"/>
    </xf>
    <xf numFmtId="0" fontId="7" fillId="0" borderId="0" xfId="0" applyFont="1" applyAlignment="1" applyProtection="1">
      <alignment vertical="center"/>
      <protection locked="0"/>
    </xf>
    <xf numFmtId="0" fontId="7" fillId="0" borderId="0" xfId="0" applyFont="1" applyProtection="1">
      <protection locked="0"/>
    </xf>
    <xf numFmtId="44" fontId="0" fillId="0" borderId="0" xfId="1" applyFont="1" applyProtection="1">
      <protection locked="0"/>
    </xf>
    <xf numFmtId="1" fontId="0" fillId="0" borderId="0" xfId="0" applyNumberFormat="1" applyProtection="1">
      <protection locked="0"/>
    </xf>
    <xf numFmtId="44" fontId="3" fillId="0" borderId="7" xfId="1" applyFont="1" applyBorder="1"/>
    <xf numFmtId="0" fontId="0" fillId="7" borderId="0" xfId="0" applyFill="1"/>
    <xf numFmtId="0" fontId="0" fillId="7" borderId="0" xfId="0" applyFill="1" applyAlignment="1">
      <alignment horizontal="left" vertical="top" wrapText="1"/>
    </xf>
    <xf numFmtId="0" fontId="0" fillId="7" borderId="0" xfId="0" applyFill="1" applyAlignment="1">
      <alignment horizontal="left" vertical="top"/>
    </xf>
    <xf numFmtId="0" fontId="13" fillId="8" borderId="12" xfId="0" applyFont="1" applyFill="1" applyBorder="1" applyAlignment="1">
      <alignment vertical="center"/>
    </xf>
    <xf numFmtId="0" fontId="13" fillId="8" borderId="13" xfId="0" applyFont="1" applyFill="1" applyBorder="1" applyAlignment="1">
      <alignment vertical="center"/>
    </xf>
    <xf numFmtId="0" fontId="13" fillId="8" borderId="14" xfId="0" applyFont="1" applyFill="1" applyBorder="1" applyAlignment="1">
      <alignment vertical="center"/>
    </xf>
    <xf numFmtId="0" fontId="13" fillId="7" borderId="13" xfId="0" applyFont="1" applyFill="1" applyBorder="1" applyAlignment="1">
      <alignment vertical="center"/>
    </xf>
    <xf numFmtId="0" fontId="0" fillId="7" borderId="20" xfId="0" applyFill="1" applyBorder="1"/>
    <xf numFmtId="0" fontId="0" fillId="0" borderId="2" xfId="0" applyBorder="1"/>
    <xf numFmtId="0" fontId="0" fillId="0" borderId="15" xfId="0" applyBorder="1"/>
    <xf numFmtId="0" fontId="0" fillId="0" borderId="2" xfId="0" applyBorder="1" applyProtection="1">
      <protection locked="0"/>
    </xf>
    <xf numFmtId="44" fontId="0" fillId="0" borderId="15" xfId="1" applyFont="1" applyBorder="1"/>
    <xf numFmtId="0" fontId="0" fillId="0" borderId="22" xfId="0" applyBorder="1"/>
    <xf numFmtId="0" fontId="0" fillId="0" borderId="23" xfId="0" applyBorder="1"/>
    <xf numFmtId="44" fontId="0" fillId="0" borderId="24" xfId="0" applyNumberFormat="1" applyBorder="1"/>
    <xf numFmtId="0" fontId="0" fillId="7" borderId="23" xfId="0" applyFill="1" applyBorder="1"/>
    <xf numFmtId="0" fontId="0" fillId="7" borderId="2" xfId="0" applyFill="1" applyBorder="1"/>
    <xf numFmtId="44" fontId="0" fillId="7" borderId="15" xfId="0" applyNumberFormat="1" applyFill="1" applyBorder="1"/>
    <xf numFmtId="0" fontId="0" fillId="7" borderId="15" xfId="0" applyFill="1" applyBorder="1"/>
    <xf numFmtId="0" fontId="8" fillId="7" borderId="20" xfId="0" applyFont="1" applyFill="1" applyBorder="1"/>
    <xf numFmtId="0" fontId="8" fillId="0" borderId="2" xfId="0" applyFont="1" applyBorder="1"/>
    <xf numFmtId="0" fontId="8" fillId="0" borderId="0" xfId="0" applyFont="1"/>
    <xf numFmtId="0" fontId="8" fillId="0" borderId="15" xfId="0" applyFont="1" applyBorder="1"/>
    <xf numFmtId="0" fontId="8" fillId="7" borderId="0" xfId="0" applyFont="1" applyFill="1"/>
    <xf numFmtId="0" fontId="8" fillId="0" borderId="2" xfId="0" applyFont="1" applyBorder="1" applyProtection="1">
      <protection locked="0"/>
    </xf>
    <xf numFmtId="0" fontId="8" fillId="0" borderId="0" xfId="0" applyFont="1" applyProtection="1">
      <protection locked="0"/>
    </xf>
    <xf numFmtId="0" fontId="14" fillId="0" borderId="0" xfId="0" applyFont="1" applyAlignment="1" applyProtection="1">
      <alignment vertical="center"/>
      <protection locked="0"/>
    </xf>
    <xf numFmtId="44" fontId="8" fillId="0" borderId="0" xfId="1" applyFont="1" applyBorder="1" applyProtection="1">
      <protection locked="0"/>
    </xf>
    <xf numFmtId="44" fontId="8" fillId="0" borderId="15" xfId="0" applyNumberFormat="1" applyFont="1" applyBorder="1"/>
    <xf numFmtId="0" fontId="8" fillId="0" borderId="22" xfId="0" applyFont="1" applyBorder="1"/>
    <xf numFmtId="0" fontId="8" fillId="0" borderId="23" xfId="0" applyFont="1" applyBorder="1"/>
    <xf numFmtId="44" fontId="8" fillId="0" borderId="24" xfId="0" applyNumberFormat="1" applyFont="1" applyBorder="1"/>
    <xf numFmtId="0" fontId="8" fillId="7" borderId="23" xfId="0" applyFont="1" applyFill="1" applyBorder="1"/>
    <xf numFmtId="6" fontId="0" fillId="0" borderId="0" xfId="1" applyNumberFormat="1" applyFont="1" applyBorder="1" applyProtection="1">
      <protection locked="0"/>
    </xf>
    <xf numFmtId="44" fontId="1" fillId="0" borderId="23" xfId="0" applyNumberFormat="1" applyFont="1" applyBorder="1"/>
    <xf numFmtId="1" fontId="0" fillId="0" borderId="23" xfId="0" applyNumberFormat="1" applyBorder="1"/>
    <xf numFmtId="44" fontId="1" fillId="0" borderId="24" xfId="0" applyNumberFormat="1" applyFont="1" applyBorder="1"/>
    <xf numFmtId="44" fontId="0" fillId="0" borderId="23" xfId="0" applyNumberFormat="1" applyBorder="1"/>
    <xf numFmtId="0" fontId="0" fillId="7" borderId="27" xfId="0" applyFill="1" applyBorder="1"/>
    <xf numFmtId="0" fontId="0" fillId="7" borderId="24" xfId="0" applyFill="1" applyBorder="1"/>
    <xf numFmtId="44" fontId="0" fillId="7" borderId="0" xfId="1" applyFont="1" applyFill="1" applyBorder="1"/>
    <xf numFmtId="1" fontId="0" fillId="7" borderId="0" xfId="0" applyNumberFormat="1" applyFill="1"/>
    <xf numFmtId="44" fontId="0" fillId="7" borderId="15" xfId="1" applyFont="1" applyFill="1" applyBorder="1"/>
    <xf numFmtId="0" fontId="0" fillId="7" borderId="0" xfId="0" applyFill="1" applyAlignment="1">
      <alignment vertical="top" wrapText="1"/>
    </xf>
    <xf numFmtId="0" fontId="0" fillId="7" borderId="15" xfId="0" applyFill="1" applyBorder="1" applyAlignment="1">
      <alignment vertical="top" wrapText="1"/>
    </xf>
    <xf numFmtId="44" fontId="0" fillId="0" borderId="23" xfId="1" applyFont="1" applyBorder="1"/>
    <xf numFmtId="44" fontId="0" fillId="0" borderId="24" xfId="1" applyFont="1" applyBorder="1"/>
    <xf numFmtId="0" fontId="7" fillId="2" borderId="2" xfId="0" applyFont="1" applyFill="1" applyBorder="1"/>
    <xf numFmtId="0" fontId="0" fillId="2" borderId="15" xfId="0" applyFill="1" applyBorder="1"/>
    <xf numFmtId="0" fontId="0" fillId="2" borderId="2" xfId="0" applyFill="1" applyBorder="1"/>
    <xf numFmtId="0" fontId="5" fillId="4" borderId="2" xfId="0" applyFont="1" applyFill="1" applyBorder="1"/>
    <xf numFmtId="0" fontId="0" fillId="7" borderId="16" xfId="0" applyFill="1" applyBorder="1"/>
    <xf numFmtId="0" fontId="0" fillId="7" borderId="17" xfId="0" applyFill="1" applyBorder="1"/>
    <xf numFmtId="0" fontId="0" fillId="7" borderId="18" xfId="0" applyFill="1" applyBorder="1"/>
    <xf numFmtId="0" fontId="15" fillId="7" borderId="28" xfId="0" applyFont="1" applyFill="1" applyBorder="1" applyAlignment="1">
      <alignment vertical="center"/>
    </xf>
    <xf numFmtId="0" fontId="15" fillId="7" borderId="29" xfId="0" applyFont="1" applyFill="1" applyBorder="1" applyAlignment="1">
      <alignment vertical="center"/>
    </xf>
    <xf numFmtId="0" fontId="15" fillId="7" borderId="30" xfId="0" applyFont="1" applyFill="1" applyBorder="1" applyAlignment="1">
      <alignment vertical="center"/>
    </xf>
    <xf numFmtId="0" fontId="15" fillId="7" borderId="28" xfId="0" applyFont="1" applyFill="1" applyBorder="1" applyAlignment="1">
      <alignment vertical="center" wrapText="1"/>
    </xf>
    <xf numFmtId="0" fontId="15" fillId="7" borderId="0" xfId="0" applyFont="1" applyFill="1" applyAlignment="1">
      <alignment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8" xfId="0" applyFont="1" applyFill="1" applyBorder="1" applyAlignment="1">
      <alignment horizontal="center"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3" fillId="8" borderId="12" xfId="0" applyFont="1" applyFill="1" applyBorder="1" applyAlignment="1">
      <alignment horizontal="left" vertical="center"/>
    </xf>
    <xf numFmtId="0" fontId="13" fillId="8" borderId="13" xfId="0" applyFont="1" applyFill="1" applyBorder="1" applyAlignment="1">
      <alignment horizontal="left" vertical="center"/>
    </xf>
    <xf numFmtId="0" fontId="13" fillId="8" borderId="14" xfId="0" applyFont="1" applyFill="1" applyBorder="1" applyAlignment="1">
      <alignment horizontal="left" vertical="center"/>
    </xf>
    <xf numFmtId="0" fontId="4" fillId="3" borderId="19" xfId="0" applyFont="1" applyFill="1" applyBorder="1" applyAlignment="1">
      <alignment horizontal="center" vertical="top"/>
    </xf>
    <xf numFmtId="0" fontId="4" fillId="3" borderId="20" xfId="0" applyFont="1" applyFill="1" applyBorder="1" applyAlignment="1">
      <alignment horizontal="center" vertical="top"/>
    </xf>
    <xf numFmtId="0" fontId="4" fillId="3" borderId="21" xfId="0" applyFont="1" applyFill="1" applyBorder="1" applyAlignment="1">
      <alignment horizontal="center" vertical="top"/>
    </xf>
    <xf numFmtId="0" fontId="0" fillId="2" borderId="19" xfId="0" applyFill="1" applyBorder="1" applyAlignment="1">
      <alignment horizontal="left" vertical="top" wrapText="1"/>
    </xf>
    <xf numFmtId="0" fontId="0" fillId="2" borderId="20" xfId="0" applyFill="1" applyBorder="1" applyAlignment="1">
      <alignment horizontal="left" vertical="top"/>
    </xf>
    <xf numFmtId="0" fontId="0" fillId="2" borderId="21" xfId="0" applyFill="1" applyBorder="1" applyAlignment="1">
      <alignment horizontal="left" vertical="top"/>
    </xf>
    <xf numFmtId="0" fontId="0" fillId="2" borderId="2" xfId="0" applyFill="1" applyBorder="1" applyAlignment="1">
      <alignment horizontal="left" vertical="top"/>
    </xf>
    <xf numFmtId="0" fontId="0" fillId="2" borderId="0" xfId="0" applyFill="1" applyAlignment="1">
      <alignment horizontal="left" vertical="top"/>
    </xf>
    <xf numFmtId="0" fontId="0" fillId="2" borderId="15" xfId="0" applyFill="1" applyBorder="1" applyAlignment="1">
      <alignment horizontal="left" vertical="top"/>
    </xf>
    <xf numFmtId="0" fontId="0" fillId="2" borderId="22" xfId="0" applyFill="1" applyBorder="1" applyAlignment="1">
      <alignment horizontal="left" vertical="top"/>
    </xf>
    <xf numFmtId="0" fontId="0" fillId="2" borderId="23" xfId="0" applyFill="1" applyBorder="1" applyAlignment="1">
      <alignment horizontal="left" vertical="top"/>
    </xf>
    <xf numFmtId="0" fontId="0" fillId="2" borderId="24" xfId="0" applyFill="1" applyBorder="1" applyAlignment="1">
      <alignment horizontal="left" vertical="top"/>
    </xf>
    <xf numFmtId="0" fontId="0" fillId="2" borderId="25" xfId="0"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2" borderId="26"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0" fillId="2" borderId="27"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4" fillId="3" borderId="19" xfId="0" applyFont="1" applyFill="1" applyBorder="1" applyAlignment="1">
      <alignment horizontal="center"/>
    </xf>
    <xf numFmtId="0" fontId="4" fillId="3" borderId="20" xfId="0" applyFont="1" applyFill="1" applyBorder="1" applyAlignment="1">
      <alignment horizontal="center"/>
    </xf>
    <xf numFmtId="0" fontId="4" fillId="3" borderId="21" xfId="0" applyFont="1" applyFill="1" applyBorder="1" applyAlignment="1">
      <alignment horizontal="center"/>
    </xf>
    <xf numFmtId="0" fontId="8" fillId="2" borderId="25" xfId="0" applyFont="1" applyFill="1" applyBorder="1" applyAlignment="1">
      <alignment horizontal="left" vertical="top" wrapText="1"/>
    </xf>
    <xf numFmtId="0" fontId="8" fillId="2" borderId="20" xfId="0" applyFont="1" applyFill="1" applyBorder="1" applyAlignment="1">
      <alignment horizontal="left" vertical="top" wrapText="1"/>
    </xf>
    <xf numFmtId="0" fontId="8" fillId="2" borderId="21"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0" xfId="0" applyFont="1" applyFill="1" applyAlignment="1">
      <alignment horizontal="left" vertical="top" wrapText="1"/>
    </xf>
    <xf numFmtId="0" fontId="8" fillId="2" borderId="15"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23" xfId="0" applyFont="1" applyFill="1" applyBorder="1" applyAlignment="1">
      <alignment horizontal="left" vertical="top" wrapText="1"/>
    </xf>
    <xf numFmtId="0" fontId="8" fillId="2" borderId="24" xfId="0" applyFont="1" applyFill="1" applyBorder="1" applyAlignment="1">
      <alignment horizontal="left" vertical="top" wrapText="1"/>
    </xf>
    <xf numFmtId="0" fontId="6" fillId="3" borderId="20" xfId="0" applyFont="1" applyFill="1" applyBorder="1" applyAlignment="1">
      <alignment horizontal="center"/>
    </xf>
    <xf numFmtId="0" fontId="6" fillId="3" borderId="21" xfId="0" applyFont="1" applyFill="1" applyBorder="1" applyAlignment="1">
      <alignment horizontal="center"/>
    </xf>
    <xf numFmtId="0" fontId="15" fillId="7" borderId="28" xfId="0" applyFont="1" applyFill="1" applyBorder="1" applyAlignment="1">
      <alignment horizontal="left" vertical="center" wrapText="1"/>
    </xf>
    <xf numFmtId="0" fontId="13" fillId="9" borderId="28" xfId="0" applyFont="1" applyFill="1" applyBorder="1" applyAlignment="1">
      <alignment horizontal="left" vertical="center"/>
    </xf>
    <xf numFmtId="0" fontId="0" fillId="9" borderId="28" xfId="0" applyFill="1" applyBorder="1" applyAlignment="1">
      <alignment horizontal="left" vertical="center"/>
    </xf>
    <xf numFmtId="0" fontId="15" fillId="7" borderId="29" xfId="0" applyFont="1" applyFill="1" applyBorder="1" applyAlignment="1">
      <alignment horizontal="left" vertical="center" wrapText="1"/>
    </xf>
    <xf numFmtId="0" fontId="9" fillId="7" borderId="30" xfId="4" applyFill="1" applyBorder="1" applyAlignment="1">
      <alignment horizontal="left" vertical="top" wrapText="1"/>
    </xf>
    <xf numFmtId="0" fontId="15" fillId="7" borderId="0" xfId="0" applyFont="1" applyFill="1" applyAlignment="1">
      <alignment horizontal="left" vertical="center" wrapText="1"/>
    </xf>
    <xf numFmtId="0" fontId="4" fillId="3" borderId="0" xfId="0" applyFont="1" applyFill="1" applyAlignment="1">
      <alignment horizontal="center"/>
    </xf>
    <xf numFmtId="0" fontId="6" fillId="3" borderId="0" xfId="0" applyFont="1" applyFill="1" applyAlignment="1">
      <alignment horizontal="center"/>
    </xf>
    <xf numFmtId="0" fontId="5" fillId="2" borderId="0" xfId="0" applyFont="1" applyFill="1" applyAlignment="1">
      <alignment horizontal="left"/>
    </xf>
    <xf numFmtId="0" fontId="4" fillId="3" borderId="0" xfId="0" applyFont="1" applyFill="1" applyAlignment="1">
      <alignment horizontal="center" vertical="top"/>
    </xf>
  </cellXfs>
  <cellStyles count="5">
    <cellStyle name="Currency" xfId="1" builtinId="4"/>
    <cellStyle name="Heading 2" xfId="3" builtinId="17"/>
    <cellStyle name="Hyperlink" xfId="4" builtinId="8"/>
    <cellStyle name="Normal" xfId="0" builtinId="0"/>
    <cellStyle name="Percent" xfId="2" builtinId="5"/>
  </cellStyles>
  <dxfs count="312">
    <dxf>
      <numFmt numFmtId="34" formatCode="_(&quot;$&quot;* #,##0.00_);_(&quot;$&quot;* \(#,##0.00\);_(&quot;$&quot;* &quot;-&quot;??_);_(@_)"/>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numFmt numFmtId="34" formatCode="_(&quot;$&quot;* #,##0.00_);_(&quot;$&quot;* \(#,##0.00\);_(&quot;$&quot;* &quot;-&quot;??_);_(@_)"/>
    </dxf>
    <dxf>
      <numFmt numFmtId="1" formatCode="0"/>
    </dxf>
    <dxf>
      <numFmt numFmtId="1" formatCode="0"/>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numFmt numFmtId="34" formatCode="_(&quot;$&quot;* #,##0.00_);_(&quot;$&quot;* \(#,##0.00\);_(&quot;$&quot;* &quot;-&quot;??_);_(@_)"/>
      <border diagonalUp="0" diagonalDown="0" outline="0">
        <left/>
        <right/>
        <top/>
        <bottom/>
      </border>
    </dxf>
    <dxf>
      <numFmt numFmtId="34" formatCode="_(&quot;$&quot;* #,##0.00_);_(&quot;$&quot;* \(#,##0.00\);_(&quot;$&quot;* &quot;-&quot;??_);_(@_)"/>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font>
        <i/>
      </font>
      <alignment horizontal="general" vertical="center" textRotation="0" wrapText="0" indent="0" justifyLastLine="0" shrinkToFit="0" readingOrder="0"/>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numFmt numFmtId="34" formatCode="_(&quot;$&quot;* #,##0.00_);_(&quot;$&quot;* \(#,##0.00\);_(&quot;$&quot;* &quot;-&quot;??_);_(@_)"/>
    </dxf>
    <dxf>
      <numFmt numFmtId="1" formatCode="0"/>
    </dxf>
    <dxf>
      <numFmt numFmtId="1" formatCode="0"/>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numFmt numFmtId="34" formatCode="_(&quot;$&quot;* #,##0.00_);_(&quot;$&quot;* \(#,##0.00\);_(&quot;$&quot;* &quot;-&quot;??_);_(@_)"/>
      <border diagonalUp="0" diagonalDown="0" outline="0">
        <left/>
        <right/>
        <top/>
        <bottom/>
      </border>
    </dxf>
    <dxf>
      <numFmt numFmtId="34" formatCode="_(&quot;$&quot;* #,##0.00_);_(&quot;$&quot;* \(#,##0.00\);_(&quot;$&quot;* &quot;-&quot;??_);_(@_)"/>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font>
        <i/>
      </font>
      <alignment horizontal="general" vertical="center" textRotation="0" wrapText="0" indent="0" justifyLastLine="0" shrinkToFit="0" readingOrder="0"/>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numFmt numFmtId="34" formatCode="_(&quot;$&quot;* #,##0.00_);_(&quot;$&quot;* \(#,##0.00\);_(&quot;$&quot;* &quot;-&quot;??_);_(@_)"/>
    </dxf>
    <dxf>
      <numFmt numFmtId="1" formatCode="0"/>
    </dxf>
    <dxf>
      <numFmt numFmtId="1" formatCode="0"/>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numFmt numFmtId="34" formatCode="_(&quot;$&quot;* #,##0.00_);_(&quot;$&quot;* \(#,##0.00\);_(&quot;$&quot;* &quot;-&quot;??_);_(@_)"/>
      <border diagonalUp="0" diagonalDown="0" outline="0">
        <left/>
        <right/>
        <top/>
        <bottom/>
      </border>
    </dxf>
    <dxf>
      <numFmt numFmtId="34" formatCode="_(&quot;$&quot;* #,##0.00_);_(&quot;$&quot;* \(#,##0.00\);_(&quot;$&quot;* &quot;-&quot;??_);_(@_)"/>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font>
        <i/>
      </font>
      <alignment horizontal="general" vertical="center" textRotation="0" wrapText="0" indent="0" justifyLastLine="0" shrinkToFit="0" readingOrder="0"/>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numFmt numFmtId="34" formatCode="_(&quot;$&quot;* #,##0.00_);_(&quot;$&quot;* \(#,##0.00\);_(&quot;$&quot;* &quot;-&quot;??_);_(@_)"/>
    </dxf>
    <dxf>
      <numFmt numFmtId="1" formatCode="0"/>
    </dxf>
    <dxf>
      <numFmt numFmtId="1" formatCode="0"/>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numFmt numFmtId="34" formatCode="_(&quot;$&quot;* #,##0.00_);_(&quot;$&quot;* \(#,##0.00\);_(&quot;$&quot;* &quot;-&quot;??_);_(@_)"/>
      <border diagonalUp="0" diagonalDown="0" outline="0">
        <left/>
        <right/>
        <top/>
        <bottom/>
      </border>
    </dxf>
    <dxf>
      <numFmt numFmtId="34" formatCode="_(&quot;$&quot;* #,##0.00_);_(&quot;$&quot;* \(#,##0.00\);_(&quot;$&quot;* &quot;-&quot;??_);_(@_)"/>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font>
        <i/>
      </font>
      <alignment horizontal="general" vertical="center" textRotation="0" wrapText="0" indent="0" justifyLastLine="0" shrinkToFit="0" readingOrder="0"/>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numFmt numFmtId="34" formatCode="_(&quot;$&quot;* #,##0.00_);_(&quot;$&quot;* \(#,##0.00\);_(&quot;$&quot;* &quot;-&quot;??_);_(@_)"/>
    </dxf>
    <dxf>
      <numFmt numFmtId="1" formatCode="0"/>
    </dxf>
    <dxf>
      <numFmt numFmtId="1" formatCode="0"/>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numFmt numFmtId="34" formatCode="_(&quot;$&quot;* #,##0.00_);_(&quot;$&quot;* \(#,##0.00\);_(&quot;$&quot;* &quot;-&quot;??_);_(@_)"/>
      <border diagonalUp="0" diagonalDown="0" outline="0">
        <left/>
        <right/>
        <top/>
        <bottom/>
      </border>
    </dxf>
    <dxf>
      <numFmt numFmtId="34" formatCode="_(&quot;$&quot;* #,##0.00_);_(&quot;$&quot;* \(#,##0.00\);_(&quot;$&quot;* &quot;-&quot;??_);_(@_)"/>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font>
        <i/>
      </font>
      <alignment horizontal="general" vertical="center" textRotation="0" wrapText="0" indent="0" justifyLastLine="0" shrinkToFit="0" readingOrder="0"/>
    </dxf>
    <dxf>
      <border diagonalUp="0" diagonalDown="0" outline="0">
        <left/>
        <right/>
        <top/>
        <bottom/>
      </border>
    </dxf>
    <dxf>
      <border diagonalUp="0" diagonalDown="0" outline="0">
        <left/>
        <right/>
        <top/>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outline="0">
        <left/>
        <right/>
        <top/>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numFmt numFmtId="1" formatCode="0"/>
    </dxf>
    <dxf>
      <numFmt numFmtId="1" formatCode="0"/>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numFmt numFmtId="34" formatCode="_(&quot;$&quot;* #,##0.00_);_(&quot;$&quot;* \(#,##0.00\);_(&quot;$&quot;* &quot;-&quot;??_);_(@_)"/>
    </dxf>
    <dxf>
      <numFmt numFmtId="1" formatCode="0"/>
    </dxf>
    <dxf>
      <numFmt numFmtId="1" formatCode="0"/>
    </dxf>
    <dxf>
      <font>
        <b val="0"/>
        <i val="0"/>
        <strike val="0"/>
        <condense val="0"/>
        <extend val="0"/>
        <outline val="0"/>
        <shadow val="0"/>
        <u val="none"/>
        <vertAlign val="baseline"/>
        <sz val="11"/>
        <color theme="1"/>
        <name val="Calibri"/>
        <family val="2"/>
        <scheme val="minor"/>
      </font>
      <numFmt numFmtId="34" formatCode="_(&quot;$&quot;* #,##0.00_);_(&quot;$&quot;* \(#,##0.00\);_(&quot;$&quot;* &quot;-&quot;??_);_(@_)"/>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auto="1"/>
        <name val="Calibri"/>
        <family val="2"/>
        <scheme val="minor"/>
      </font>
      <numFmt numFmtId="34" formatCode="_(&quot;$&quot;* #,##0.00_);_(&quot;$&quot;* \(#,##0.00\);_(&quot;$&quot;* &quot;-&quot;??_);_(@_)"/>
    </dxf>
    <dxf>
      <font>
        <strike val="0"/>
        <outline val="0"/>
        <shadow val="0"/>
        <u val="none"/>
        <vertAlign val="baseline"/>
        <sz val="11"/>
        <color auto="1"/>
        <name val="Calibri"/>
        <family val="2"/>
        <scheme val="minor"/>
      </font>
      <numFmt numFmtId="34" formatCode="_(&quot;$&quot;* #,##0.00_);_(&quot;$&quot;* \(#,##0.00\);_(&quot;$&quot;* &quot;-&quot;??_);_(@_)"/>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i/>
        <strike val="0"/>
        <outline val="0"/>
        <shadow val="0"/>
        <u val="none"/>
        <vertAlign val="baseline"/>
        <sz val="11"/>
        <color auto="1"/>
        <name val="Calibri"/>
        <family val="2"/>
        <scheme val="minor"/>
      </font>
      <alignment horizontal="general" vertical="center" textRotation="0" wrapText="0" indent="0" justifyLastLine="0" shrinkToFit="0" readingOrder="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border diagonalUp="0" diagonalDown="0" outline="0">
        <left style="thin">
          <color indexed="64"/>
        </left>
        <right style="thin">
          <color indexed="64"/>
        </right>
        <top/>
        <bottom/>
      </border>
    </dxf>
    <dxf>
      <numFmt numFmtId="34" formatCode="_(&quot;$&quot;* #,##0.00_);_(&quot;$&quot;* \(#,##0.00\);_(&quot;$&quot;* &quot;-&quot;??_);_(@_)"/>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Invisible" pivot="0" table="0" count="0" xr9:uid="{AB885005-210F-4B98-A0A2-CEBCFE77163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xdr:colOff>
          <xdr:row>15</xdr:row>
          <xdr:rowOff>38100</xdr:rowOff>
        </xdr:from>
        <xdr:to>
          <xdr:col>1</xdr:col>
          <xdr:colOff>723900</xdr:colOff>
          <xdr:row>15</xdr:row>
          <xdr:rowOff>266700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15</xdr:row>
          <xdr:rowOff>38100</xdr:rowOff>
        </xdr:from>
        <xdr:to>
          <xdr:col>2</xdr:col>
          <xdr:colOff>502920</xdr:colOff>
          <xdr:row>15</xdr:row>
          <xdr:rowOff>274320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31</xdr:row>
          <xdr:rowOff>7620</xdr:rowOff>
        </xdr:from>
        <xdr:to>
          <xdr:col>1</xdr:col>
          <xdr:colOff>731520</xdr:colOff>
          <xdr:row>32</xdr:row>
          <xdr:rowOff>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31</xdr:row>
          <xdr:rowOff>7620</xdr:rowOff>
        </xdr:from>
        <xdr:to>
          <xdr:col>2</xdr:col>
          <xdr:colOff>502920</xdr:colOff>
          <xdr:row>31</xdr:row>
          <xdr:rowOff>251460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40</xdr:row>
          <xdr:rowOff>7620</xdr:rowOff>
        </xdr:from>
        <xdr:to>
          <xdr:col>1</xdr:col>
          <xdr:colOff>731520</xdr:colOff>
          <xdr:row>41</xdr:row>
          <xdr:rowOff>0</xdr:rowOff>
        </xdr:to>
        <xdr:sp macro="" textlink="">
          <xdr:nvSpPr>
            <xdr:cNvPr id="16389" name="Button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40</xdr:row>
          <xdr:rowOff>7620</xdr:rowOff>
        </xdr:from>
        <xdr:to>
          <xdr:col>2</xdr:col>
          <xdr:colOff>502920</xdr:colOff>
          <xdr:row>41</xdr:row>
          <xdr:rowOff>0</xdr:rowOff>
        </xdr:to>
        <xdr:sp macro="" textlink="">
          <xdr:nvSpPr>
            <xdr:cNvPr id="16390" name="Button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47</xdr:row>
          <xdr:rowOff>7620</xdr:rowOff>
        </xdr:from>
        <xdr:to>
          <xdr:col>1</xdr:col>
          <xdr:colOff>731520</xdr:colOff>
          <xdr:row>48</xdr:row>
          <xdr:rowOff>0</xdr:rowOff>
        </xdr:to>
        <xdr:sp macro="" textlink="">
          <xdr:nvSpPr>
            <xdr:cNvPr id="16391" name="Button 7"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47</xdr:row>
          <xdr:rowOff>7620</xdr:rowOff>
        </xdr:from>
        <xdr:to>
          <xdr:col>2</xdr:col>
          <xdr:colOff>502920</xdr:colOff>
          <xdr:row>48</xdr:row>
          <xdr:rowOff>0</xdr:rowOff>
        </xdr:to>
        <xdr:sp macro="" textlink="">
          <xdr:nvSpPr>
            <xdr:cNvPr id="16392" name="Button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47</xdr:row>
      <xdr:rowOff>19050</xdr:rowOff>
    </xdr:from>
    <xdr:to>
      <xdr:col>6</xdr:col>
      <xdr:colOff>523875</xdr:colOff>
      <xdr:row>49</xdr:row>
      <xdr:rowOff>9525</xdr:rowOff>
    </xdr:to>
    <xdr:sp macro="" textlink="">
      <xdr:nvSpPr>
        <xdr:cNvPr id="2" name="TextBox 1">
          <a:extLst>
            <a:ext uri="{FF2B5EF4-FFF2-40B4-BE49-F238E27FC236}">
              <a16:creationId xmlns:a16="http://schemas.microsoft.com/office/drawing/2014/main" id="{A3311441-426B-40FE-B259-15D59F1F56DF}"/>
            </a:ext>
          </a:extLst>
        </xdr:cNvPr>
        <xdr:cNvSpPr txBox="1"/>
      </xdr:nvSpPr>
      <xdr:spPr>
        <a:xfrm>
          <a:off x="3695699" y="12111990"/>
          <a:ext cx="3792856" cy="35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62</xdr:row>
          <xdr:rowOff>7620</xdr:rowOff>
        </xdr:from>
        <xdr:to>
          <xdr:col>1</xdr:col>
          <xdr:colOff>731520</xdr:colOff>
          <xdr:row>63</xdr:row>
          <xdr:rowOff>0</xdr:rowOff>
        </xdr:to>
        <xdr:sp macro="" textlink="">
          <xdr:nvSpPr>
            <xdr:cNvPr id="16393" name="Button 9"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62</xdr:row>
          <xdr:rowOff>7620</xdr:rowOff>
        </xdr:from>
        <xdr:to>
          <xdr:col>2</xdr:col>
          <xdr:colOff>502920</xdr:colOff>
          <xdr:row>63</xdr:row>
          <xdr:rowOff>0</xdr:rowOff>
        </xdr:to>
        <xdr:sp macro="" textlink="">
          <xdr:nvSpPr>
            <xdr:cNvPr id="16394" name="Button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2028824</xdr:colOff>
      <xdr:row>62</xdr:row>
      <xdr:rowOff>28575</xdr:rowOff>
    </xdr:from>
    <xdr:to>
      <xdr:col>6</xdr:col>
      <xdr:colOff>533400</xdr:colOff>
      <xdr:row>63</xdr:row>
      <xdr:rowOff>19050</xdr:rowOff>
    </xdr:to>
    <xdr:sp macro="" textlink="">
      <xdr:nvSpPr>
        <xdr:cNvPr id="3" name="TextBox 2">
          <a:extLst>
            <a:ext uri="{FF2B5EF4-FFF2-40B4-BE49-F238E27FC236}">
              <a16:creationId xmlns:a16="http://schemas.microsoft.com/office/drawing/2014/main" id="{8619D50A-BC7B-4CC0-B9E7-9A72ABD3538F}"/>
            </a:ext>
          </a:extLst>
        </xdr:cNvPr>
        <xdr:cNvSpPr txBox="1"/>
      </xdr:nvSpPr>
      <xdr:spPr>
        <a:xfrm>
          <a:off x="3705224" y="14879955"/>
          <a:ext cx="3792856"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xdr:twoCellAnchor>
    <xdr:from>
      <xdr:col>2</xdr:col>
      <xdr:colOff>2019300</xdr:colOff>
      <xdr:row>31</xdr:row>
      <xdr:rowOff>9525</xdr:rowOff>
    </xdr:from>
    <xdr:to>
      <xdr:col>6</xdr:col>
      <xdr:colOff>523876</xdr:colOff>
      <xdr:row>32</xdr:row>
      <xdr:rowOff>0</xdr:rowOff>
    </xdr:to>
    <xdr:sp macro="" textlink="">
      <xdr:nvSpPr>
        <xdr:cNvPr id="4" name="TextBox 3">
          <a:extLst>
            <a:ext uri="{FF2B5EF4-FFF2-40B4-BE49-F238E27FC236}">
              <a16:creationId xmlns:a16="http://schemas.microsoft.com/office/drawing/2014/main" id="{966DFE1D-3135-41D9-86D2-21920CF1B186}"/>
            </a:ext>
          </a:extLst>
        </xdr:cNvPr>
        <xdr:cNvSpPr txBox="1"/>
      </xdr:nvSpPr>
      <xdr:spPr>
        <a:xfrm>
          <a:off x="3695700" y="9145905"/>
          <a:ext cx="3792856"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55</xdr:row>
          <xdr:rowOff>7620</xdr:rowOff>
        </xdr:from>
        <xdr:to>
          <xdr:col>1</xdr:col>
          <xdr:colOff>731520</xdr:colOff>
          <xdr:row>56</xdr:row>
          <xdr:rowOff>0</xdr:rowOff>
        </xdr:to>
        <xdr:sp macro="" textlink="">
          <xdr:nvSpPr>
            <xdr:cNvPr id="16395" name="Button 11" hidden="1">
              <a:extLst>
                <a:ext uri="{63B3BB69-23CF-44E3-9099-C40C66FF867C}">
                  <a14:compatExt spid="_x0000_s16395"/>
                </a:ext>
                <a:ext uri="{FF2B5EF4-FFF2-40B4-BE49-F238E27FC236}">
                  <a16:creationId xmlns:a16="http://schemas.microsoft.com/office/drawing/2014/main" id="{00000000-0008-0000-0000-00000B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55</xdr:row>
          <xdr:rowOff>7620</xdr:rowOff>
        </xdr:from>
        <xdr:to>
          <xdr:col>2</xdr:col>
          <xdr:colOff>502920</xdr:colOff>
          <xdr:row>56</xdr:row>
          <xdr:rowOff>0</xdr:rowOff>
        </xdr:to>
        <xdr:sp macro="" textlink="">
          <xdr:nvSpPr>
            <xdr:cNvPr id="16396" name="Button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55</xdr:row>
      <xdr:rowOff>3810</xdr:rowOff>
    </xdr:from>
    <xdr:to>
      <xdr:col>6</xdr:col>
      <xdr:colOff>523875</xdr:colOff>
      <xdr:row>55</xdr:row>
      <xdr:rowOff>177165</xdr:rowOff>
    </xdr:to>
    <xdr:sp macro="" textlink="">
      <xdr:nvSpPr>
        <xdr:cNvPr id="5" name="TextBox 4">
          <a:extLst>
            <a:ext uri="{FF2B5EF4-FFF2-40B4-BE49-F238E27FC236}">
              <a16:creationId xmlns:a16="http://schemas.microsoft.com/office/drawing/2014/main" id="{2FEC57C3-0C0A-493B-92F0-120B8DF3C050}"/>
            </a:ext>
          </a:extLst>
        </xdr:cNvPr>
        <xdr:cNvSpPr txBox="1"/>
      </xdr:nvSpPr>
      <xdr:spPr>
        <a:xfrm>
          <a:off x="3695699" y="13567410"/>
          <a:ext cx="3792856"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24</xdr:row>
          <xdr:rowOff>38100</xdr:rowOff>
        </xdr:from>
        <xdr:to>
          <xdr:col>1</xdr:col>
          <xdr:colOff>723900</xdr:colOff>
          <xdr:row>24</xdr:row>
          <xdr:rowOff>266700</xdr:rowOff>
        </xdr:to>
        <xdr:sp macro="" textlink="">
          <xdr:nvSpPr>
            <xdr:cNvPr id="16397" name="Button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24</xdr:row>
          <xdr:rowOff>38100</xdr:rowOff>
        </xdr:from>
        <xdr:to>
          <xdr:col>2</xdr:col>
          <xdr:colOff>502920</xdr:colOff>
          <xdr:row>24</xdr:row>
          <xdr:rowOff>274320</xdr:rowOff>
        </xdr:to>
        <xdr:sp macro="" textlink="">
          <xdr:nvSpPr>
            <xdr:cNvPr id="16398" name="Button 14"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15</xdr:row>
          <xdr:rowOff>38100</xdr:rowOff>
        </xdr:from>
        <xdr:to>
          <xdr:col>1</xdr:col>
          <xdr:colOff>723900</xdr:colOff>
          <xdr:row>15</xdr:row>
          <xdr:rowOff>266700</xdr:rowOff>
        </xdr:to>
        <xdr:sp macro="" textlink="">
          <xdr:nvSpPr>
            <xdr:cNvPr id="16413" name="Button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15</xdr:row>
          <xdr:rowOff>38100</xdr:rowOff>
        </xdr:from>
        <xdr:to>
          <xdr:col>2</xdr:col>
          <xdr:colOff>502920</xdr:colOff>
          <xdr:row>15</xdr:row>
          <xdr:rowOff>274320</xdr:rowOff>
        </xdr:to>
        <xdr:sp macro="" textlink="">
          <xdr:nvSpPr>
            <xdr:cNvPr id="16414" name="Button 30" hidden="1">
              <a:extLst>
                <a:ext uri="{63B3BB69-23CF-44E3-9099-C40C66FF867C}">
                  <a14:compatExt spid="_x0000_s16414"/>
                </a:ext>
                <a:ext uri="{FF2B5EF4-FFF2-40B4-BE49-F238E27FC236}">
                  <a16:creationId xmlns:a16="http://schemas.microsoft.com/office/drawing/2014/main" id="{00000000-0008-0000-0000-00001E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31</xdr:row>
          <xdr:rowOff>7620</xdr:rowOff>
        </xdr:from>
        <xdr:to>
          <xdr:col>1</xdr:col>
          <xdr:colOff>731520</xdr:colOff>
          <xdr:row>32</xdr:row>
          <xdr:rowOff>0</xdr:rowOff>
        </xdr:to>
        <xdr:sp macro="" textlink="">
          <xdr:nvSpPr>
            <xdr:cNvPr id="16415" name="Button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31</xdr:row>
          <xdr:rowOff>7620</xdr:rowOff>
        </xdr:from>
        <xdr:to>
          <xdr:col>2</xdr:col>
          <xdr:colOff>502920</xdr:colOff>
          <xdr:row>31</xdr:row>
          <xdr:rowOff>251460</xdr:rowOff>
        </xdr:to>
        <xdr:sp macro="" textlink="">
          <xdr:nvSpPr>
            <xdr:cNvPr id="16416" name="Button 32" hidden="1">
              <a:extLst>
                <a:ext uri="{63B3BB69-23CF-44E3-9099-C40C66FF867C}">
                  <a14:compatExt spid="_x0000_s16416"/>
                </a:ext>
                <a:ext uri="{FF2B5EF4-FFF2-40B4-BE49-F238E27FC236}">
                  <a16:creationId xmlns:a16="http://schemas.microsoft.com/office/drawing/2014/main" id="{00000000-0008-0000-0000-000020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40</xdr:row>
          <xdr:rowOff>7620</xdr:rowOff>
        </xdr:from>
        <xdr:to>
          <xdr:col>1</xdr:col>
          <xdr:colOff>731520</xdr:colOff>
          <xdr:row>41</xdr:row>
          <xdr:rowOff>0</xdr:rowOff>
        </xdr:to>
        <xdr:sp macro="" textlink="">
          <xdr:nvSpPr>
            <xdr:cNvPr id="16417" name="Button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40</xdr:row>
          <xdr:rowOff>7620</xdr:rowOff>
        </xdr:from>
        <xdr:to>
          <xdr:col>2</xdr:col>
          <xdr:colOff>502920</xdr:colOff>
          <xdr:row>41</xdr:row>
          <xdr:rowOff>0</xdr:rowOff>
        </xdr:to>
        <xdr:sp macro="" textlink="">
          <xdr:nvSpPr>
            <xdr:cNvPr id="16418" name="Button 34" hidden="1">
              <a:extLst>
                <a:ext uri="{63B3BB69-23CF-44E3-9099-C40C66FF867C}">
                  <a14:compatExt spid="_x0000_s16418"/>
                </a:ext>
                <a:ext uri="{FF2B5EF4-FFF2-40B4-BE49-F238E27FC236}">
                  <a16:creationId xmlns:a16="http://schemas.microsoft.com/office/drawing/2014/main" id="{00000000-0008-0000-0000-000022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47</xdr:row>
          <xdr:rowOff>7620</xdr:rowOff>
        </xdr:from>
        <xdr:to>
          <xdr:col>1</xdr:col>
          <xdr:colOff>731520</xdr:colOff>
          <xdr:row>48</xdr:row>
          <xdr:rowOff>0</xdr:rowOff>
        </xdr:to>
        <xdr:sp macro="" textlink="">
          <xdr:nvSpPr>
            <xdr:cNvPr id="16419" name="Button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47</xdr:row>
          <xdr:rowOff>7620</xdr:rowOff>
        </xdr:from>
        <xdr:to>
          <xdr:col>2</xdr:col>
          <xdr:colOff>502920</xdr:colOff>
          <xdr:row>48</xdr:row>
          <xdr:rowOff>0</xdr:rowOff>
        </xdr:to>
        <xdr:sp macro="" textlink="">
          <xdr:nvSpPr>
            <xdr:cNvPr id="16420" name="Button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47</xdr:row>
      <xdr:rowOff>19050</xdr:rowOff>
    </xdr:from>
    <xdr:to>
      <xdr:col>6</xdr:col>
      <xdr:colOff>523875</xdr:colOff>
      <xdr:row>49</xdr:row>
      <xdr:rowOff>9525</xdr:rowOff>
    </xdr:to>
    <xdr:sp macro="" textlink="">
      <xdr:nvSpPr>
        <xdr:cNvPr id="10" name="TextBox 9">
          <a:extLst>
            <a:ext uri="{FF2B5EF4-FFF2-40B4-BE49-F238E27FC236}">
              <a16:creationId xmlns:a16="http://schemas.microsoft.com/office/drawing/2014/main" id="{9F25FDBE-99BD-4248-92E2-9618983E9670}"/>
            </a:ext>
          </a:extLst>
        </xdr:cNvPr>
        <xdr:cNvSpPr txBox="1"/>
      </xdr:nvSpPr>
      <xdr:spPr>
        <a:xfrm>
          <a:off x="3695699" y="12111990"/>
          <a:ext cx="3792856" cy="35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62</xdr:row>
          <xdr:rowOff>7620</xdr:rowOff>
        </xdr:from>
        <xdr:to>
          <xdr:col>1</xdr:col>
          <xdr:colOff>731520</xdr:colOff>
          <xdr:row>63</xdr:row>
          <xdr:rowOff>0</xdr:rowOff>
        </xdr:to>
        <xdr:sp macro="" textlink="">
          <xdr:nvSpPr>
            <xdr:cNvPr id="16421" name="Button 37" hidden="1">
              <a:extLst>
                <a:ext uri="{63B3BB69-23CF-44E3-9099-C40C66FF867C}">
                  <a14:compatExt spid="_x0000_s16421"/>
                </a:ext>
                <a:ext uri="{FF2B5EF4-FFF2-40B4-BE49-F238E27FC236}">
                  <a16:creationId xmlns:a16="http://schemas.microsoft.com/office/drawing/2014/main" id="{00000000-0008-0000-0000-000025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62</xdr:row>
          <xdr:rowOff>7620</xdr:rowOff>
        </xdr:from>
        <xdr:to>
          <xdr:col>2</xdr:col>
          <xdr:colOff>502920</xdr:colOff>
          <xdr:row>63</xdr:row>
          <xdr:rowOff>0</xdr:rowOff>
        </xdr:to>
        <xdr:sp macro="" textlink="">
          <xdr:nvSpPr>
            <xdr:cNvPr id="16422" name="Button 38" hidden="1">
              <a:extLst>
                <a:ext uri="{63B3BB69-23CF-44E3-9099-C40C66FF867C}">
                  <a14:compatExt spid="_x0000_s16422"/>
                </a:ext>
                <a:ext uri="{FF2B5EF4-FFF2-40B4-BE49-F238E27FC236}">
                  <a16:creationId xmlns:a16="http://schemas.microsoft.com/office/drawing/2014/main" id="{00000000-0008-0000-0000-000026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2028824</xdr:colOff>
      <xdr:row>62</xdr:row>
      <xdr:rowOff>28575</xdr:rowOff>
    </xdr:from>
    <xdr:to>
      <xdr:col>6</xdr:col>
      <xdr:colOff>533400</xdr:colOff>
      <xdr:row>63</xdr:row>
      <xdr:rowOff>19050</xdr:rowOff>
    </xdr:to>
    <xdr:sp macro="" textlink="">
      <xdr:nvSpPr>
        <xdr:cNvPr id="11" name="TextBox 10">
          <a:extLst>
            <a:ext uri="{FF2B5EF4-FFF2-40B4-BE49-F238E27FC236}">
              <a16:creationId xmlns:a16="http://schemas.microsoft.com/office/drawing/2014/main" id="{47F07950-1A5D-4343-96B4-53D5AEE13346}"/>
            </a:ext>
          </a:extLst>
        </xdr:cNvPr>
        <xdr:cNvSpPr txBox="1"/>
      </xdr:nvSpPr>
      <xdr:spPr>
        <a:xfrm>
          <a:off x="3705224" y="14879955"/>
          <a:ext cx="3792856"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xdr:twoCellAnchor>
    <xdr:from>
      <xdr:col>2</xdr:col>
      <xdr:colOff>2019300</xdr:colOff>
      <xdr:row>31</xdr:row>
      <xdr:rowOff>9525</xdr:rowOff>
    </xdr:from>
    <xdr:to>
      <xdr:col>6</xdr:col>
      <xdr:colOff>523876</xdr:colOff>
      <xdr:row>32</xdr:row>
      <xdr:rowOff>0</xdr:rowOff>
    </xdr:to>
    <xdr:sp macro="" textlink="">
      <xdr:nvSpPr>
        <xdr:cNvPr id="12" name="TextBox 11">
          <a:extLst>
            <a:ext uri="{FF2B5EF4-FFF2-40B4-BE49-F238E27FC236}">
              <a16:creationId xmlns:a16="http://schemas.microsoft.com/office/drawing/2014/main" id="{7C5F4B2E-3EE0-460A-9AF8-93C29DD9209C}"/>
            </a:ext>
          </a:extLst>
        </xdr:cNvPr>
        <xdr:cNvSpPr txBox="1"/>
      </xdr:nvSpPr>
      <xdr:spPr>
        <a:xfrm>
          <a:off x="3695700" y="9145905"/>
          <a:ext cx="3792856"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55</xdr:row>
          <xdr:rowOff>7620</xdr:rowOff>
        </xdr:from>
        <xdr:to>
          <xdr:col>1</xdr:col>
          <xdr:colOff>731520</xdr:colOff>
          <xdr:row>56</xdr:row>
          <xdr:rowOff>0</xdr:rowOff>
        </xdr:to>
        <xdr:sp macro="" textlink="">
          <xdr:nvSpPr>
            <xdr:cNvPr id="16423" name="Button 39" hidden="1">
              <a:extLst>
                <a:ext uri="{63B3BB69-23CF-44E3-9099-C40C66FF867C}">
                  <a14:compatExt spid="_x0000_s16423"/>
                </a:ext>
                <a:ext uri="{FF2B5EF4-FFF2-40B4-BE49-F238E27FC236}">
                  <a16:creationId xmlns:a16="http://schemas.microsoft.com/office/drawing/2014/main" id="{00000000-0008-0000-0000-000027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55</xdr:row>
          <xdr:rowOff>7620</xdr:rowOff>
        </xdr:from>
        <xdr:to>
          <xdr:col>2</xdr:col>
          <xdr:colOff>502920</xdr:colOff>
          <xdr:row>56</xdr:row>
          <xdr:rowOff>0</xdr:rowOff>
        </xdr:to>
        <xdr:sp macro="" textlink="">
          <xdr:nvSpPr>
            <xdr:cNvPr id="16424" name="Button 40" hidden="1">
              <a:extLst>
                <a:ext uri="{63B3BB69-23CF-44E3-9099-C40C66FF867C}">
                  <a14:compatExt spid="_x0000_s16424"/>
                </a:ext>
                <a:ext uri="{FF2B5EF4-FFF2-40B4-BE49-F238E27FC236}">
                  <a16:creationId xmlns:a16="http://schemas.microsoft.com/office/drawing/2014/main" id="{00000000-0008-0000-0000-000028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55</xdr:row>
      <xdr:rowOff>3810</xdr:rowOff>
    </xdr:from>
    <xdr:to>
      <xdr:col>6</xdr:col>
      <xdr:colOff>523875</xdr:colOff>
      <xdr:row>55</xdr:row>
      <xdr:rowOff>177165</xdr:rowOff>
    </xdr:to>
    <xdr:sp macro="" textlink="">
      <xdr:nvSpPr>
        <xdr:cNvPr id="13" name="TextBox 12">
          <a:extLst>
            <a:ext uri="{FF2B5EF4-FFF2-40B4-BE49-F238E27FC236}">
              <a16:creationId xmlns:a16="http://schemas.microsoft.com/office/drawing/2014/main" id="{B26CDACA-7DA2-4B17-8BE3-E3E204B9E3DA}"/>
            </a:ext>
          </a:extLst>
        </xdr:cNvPr>
        <xdr:cNvSpPr txBox="1"/>
      </xdr:nvSpPr>
      <xdr:spPr>
        <a:xfrm>
          <a:off x="3695699" y="13567410"/>
          <a:ext cx="3792856"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24</xdr:row>
          <xdr:rowOff>38100</xdr:rowOff>
        </xdr:from>
        <xdr:to>
          <xdr:col>1</xdr:col>
          <xdr:colOff>723900</xdr:colOff>
          <xdr:row>24</xdr:row>
          <xdr:rowOff>266700</xdr:rowOff>
        </xdr:to>
        <xdr:sp macro="" textlink="">
          <xdr:nvSpPr>
            <xdr:cNvPr id="16425" name="Button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24</xdr:row>
          <xdr:rowOff>38100</xdr:rowOff>
        </xdr:from>
        <xdr:to>
          <xdr:col>2</xdr:col>
          <xdr:colOff>502920</xdr:colOff>
          <xdr:row>24</xdr:row>
          <xdr:rowOff>274320</xdr:rowOff>
        </xdr:to>
        <xdr:sp macro="" textlink="">
          <xdr:nvSpPr>
            <xdr:cNvPr id="16426" name="Button 42" hidden="1">
              <a:extLst>
                <a:ext uri="{63B3BB69-23CF-44E3-9099-C40C66FF867C}">
                  <a14:compatExt spid="_x0000_s16426"/>
                </a:ext>
                <a:ext uri="{FF2B5EF4-FFF2-40B4-BE49-F238E27FC236}">
                  <a16:creationId xmlns:a16="http://schemas.microsoft.com/office/drawing/2014/main" id="{00000000-0008-0000-0000-00002A4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xdr:colOff>
          <xdr:row>3</xdr:row>
          <xdr:rowOff>38100</xdr:rowOff>
        </xdr:from>
        <xdr:to>
          <xdr:col>1</xdr:col>
          <xdr:colOff>723900</xdr:colOff>
          <xdr:row>3</xdr:row>
          <xdr:rowOff>266700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xdr:row>
          <xdr:rowOff>38100</xdr:rowOff>
        </xdr:from>
        <xdr:to>
          <xdr:col>2</xdr:col>
          <xdr:colOff>502920</xdr:colOff>
          <xdr:row>3</xdr:row>
          <xdr:rowOff>274320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17</xdr:row>
          <xdr:rowOff>7620</xdr:rowOff>
        </xdr:from>
        <xdr:to>
          <xdr:col>1</xdr:col>
          <xdr:colOff>731520</xdr:colOff>
          <xdr:row>18</xdr:row>
          <xdr:rowOff>0</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17</xdr:row>
          <xdr:rowOff>7620</xdr:rowOff>
        </xdr:from>
        <xdr:to>
          <xdr:col>2</xdr:col>
          <xdr:colOff>502920</xdr:colOff>
          <xdr:row>17</xdr:row>
          <xdr:rowOff>251460</xdr:rowOff>
        </xdr:to>
        <xdr:sp macro="" textlink="">
          <xdr:nvSpPr>
            <xdr:cNvPr id="4104" name="Button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25</xdr:row>
          <xdr:rowOff>7620</xdr:rowOff>
        </xdr:from>
        <xdr:to>
          <xdr:col>1</xdr:col>
          <xdr:colOff>731520</xdr:colOff>
          <xdr:row>26</xdr:row>
          <xdr:rowOff>0</xdr:rowOff>
        </xdr:to>
        <xdr:sp macro="" textlink="">
          <xdr:nvSpPr>
            <xdr:cNvPr id="4109" name="Button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25</xdr:row>
          <xdr:rowOff>7620</xdr:rowOff>
        </xdr:from>
        <xdr:to>
          <xdr:col>2</xdr:col>
          <xdr:colOff>502920</xdr:colOff>
          <xdr:row>26</xdr:row>
          <xdr:rowOff>0</xdr:rowOff>
        </xdr:to>
        <xdr:sp macro="" textlink="">
          <xdr:nvSpPr>
            <xdr:cNvPr id="4111" name="Button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33</xdr:row>
          <xdr:rowOff>7620</xdr:rowOff>
        </xdr:from>
        <xdr:to>
          <xdr:col>1</xdr:col>
          <xdr:colOff>731520</xdr:colOff>
          <xdr:row>34</xdr:row>
          <xdr:rowOff>0</xdr:rowOff>
        </xdr:to>
        <xdr:sp macro="" textlink="">
          <xdr:nvSpPr>
            <xdr:cNvPr id="4116" name="Button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33</xdr:row>
          <xdr:rowOff>7620</xdr:rowOff>
        </xdr:from>
        <xdr:to>
          <xdr:col>2</xdr:col>
          <xdr:colOff>502920</xdr:colOff>
          <xdr:row>34</xdr:row>
          <xdr:rowOff>0</xdr:rowOff>
        </xdr:to>
        <xdr:sp macro="" textlink="">
          <xdr:nvSpPr>
            <xdr:cNvPr id="4117" name="Button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33</xdr:row>
      <xdr:rowOff>19050</xdr:rowOff>
    </xdr:from>
    <xdr:to>
      <xdr:col>6</xdr:col>
      <xdr:colOff>523875</xdr:colOff>
      <xdr:row>34</xdr:row>
      <xdr:rowOff>9525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724274" y="45910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47</xdr:row>
          <xdr:rowOff>7620</xdr:rowOff>
        </xdr:from>
        <xdr:to>
          <xdr:col>1</xdr:col>
          <xdr:colOff>731520</xdr:colOff>
          <xdr:row>48</xdr:row>
          <xdr:rowOff>0</xdr:rowOff>
        </xdr:to>
        <xdr:sp macro="" textlink="">
          <xdr:nvSpPr>
            <xdr:cNvPr id="4119" name="Button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47</xdr:row>
          <xdr:rowOff>7620</xdr:rowOff>
        </xdr:from>
        <xdr:to>
          <xdr:col>2</xdr:col>
          <xdr:colOff>502920</xdr:colOff>
          <xdr:row>48</xdr:row>
          <xdr:rowOff>0</xdr:rowOff>
        </xdr:to>
        <xdr:sp macro="" textlink="">
          <xdr:nvSpPr>
            <xdr:cNvPr id="4120" name="Button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2028824</xdr:colOff>
      <xdr:row>47</xdr:row>
      <xdr:rowOff>28575</xdr:rowOff>
    </xdr:from>
    <xdr:to>
      <xdr:col>6</xdr:col>
      <xdr:colOff>533400</xdr:colOff>
      <xdr:row>49</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733799" y="593407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xdr:twoCellAnchor>
    <xdr:from>
      <xdr:col>2</xdr:col>
      <xdr:colOff>2019300</xdr:colOff>
      <xdr:row>17</xdr:row>
      <xdr:rowOff>9525</xdr:rowOff>
    </xdr:from>
    <xdr:to>
      <xdr:col>6</xdr:col>
      <xdr:colOff>523876</xdr:colOff>
      <xdr:row>18</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724275" y="191452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40</xdr:row>
          <xdr:rowOff>7620</xdr:rowOff>
        </xdr:from>
        <xdr:to>
          <xdr:col>1</xdr:col>
          <xdr:colOff>731520</xdr:colOff>
          <xdr:row>41</xdr:row>
          <xdr:rowOff>0</xdr:rowOff>
        </xdr:to>
        <xdr:sp macro="" textlink="">
          <xdr:nvSpPr>
            <xdr:cNvPr id="4121" name="Button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40</xdr:row>
          <xdr:rowOff>7620</xdr:rowOff>
        </xdr:from>
        <xdr:to>
          <xdr:col>2</xdr:col>
          <xdr:colOff>502920</xdr:colOff>
          <xdr:row>41</xdr:row>
          <xdr:rowOff>0</xdr:rowOff>
        </xdr:to>
        <xdr:sp macro="" textlink="">
          <xdr:nvSpPr>
            <xdr:cNvPr id="4122" name="Button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40</xdr:row>
      <xdr:rowOff>19050</xdr:rowOff>
    </xdr:from>
    <xdr:to>
      <xdr:col>6</xdr:col>
      <xdr:colOff>523875</xdr:colOff>
      <xdr:row>41</xdr:row>
      <xdr:rowOff>9525</xdr:rowOff>
    </xdr:to>
    <xdr:sp macro="" textlink="">
      <xdr:nvSpPr>
        <xdr:cNvPr id="5" name="TextBox 4">
          <a:extLst>
            <a:ext uri="{FF2B5EF4-FFF2-40B4-BE49-F238E27FC236}">
              <a16:creationId xmlns:a16="http://schemas.microsoft.com/office/drawing/2014/main" id="{18B7D384-3E4E-4690-8F0D-06B3EEDDC2B1}"/>
            </a:ext>
          </a:extLst>
        </xdr:cNvPr>
        <xdr:cNvSpPr txBox="1"/>
      </xdr:nvSpPr>
      <xdr:spPr>
        <a:xfrm>
          <a:off x="3724274" y="45910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10</xdr:row>
          <xdr:rowOff>38100</xdr:rowOff>
        </xdr:from>
        <xdr:to>
          <xdr:col>1</xdr:col>
          <xdr:colOff>723900</xdr:colOff>
          <xdr:row>10</xdr:row>
          <xdr:rowOff>266700</xdr:rowOff>
        </xdr:to>
        <xdr:sp macro="" textlink="">
          <xdr:nvSpPr>
            <xdr:cNvPr id="4123" name="Button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10</xdr:row>
          <xdr:rowOff>38100</xdr:rowOff>
        </xdr:from>
        <xdr:to>
          <xdr:col>2</xdr:col>
          <xdr:colOff>502920</xdr:colOff>
          <xdr:row>10</xdr:row>
          <xdr:rowOff>274320</xdr:rowOff>
        </xdr:to>
        <xdr:sp macro="" textlink="">
          <xdr:nvSpPr>
            <xdr:cNvPr id="4124" name="Button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xdr:colOff>
          <xdr:row>3</xdr:row>
          <xdr:rowOff>38100</xdr:rowOff>
        </xdr:from>
        <xdr:to>
          <xdr:col>1</xdr:col>
          <xdr:colOff>723900</xdr:colOff>
          <xdr:row>3</xdr:row>
          <xdr:rowOff>266700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xdr:row>
          <xdr:rowOff>38100</xdr:rowOff>
        </xdr:from>
        <xdr:to>
          <xdr:col>2</xdr:col>
          <xdr:colOff>502920</xdr:colOff>
          <xdr:row>3</xdr:row>
          <xdr:rowOff>274320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16</xdr:row>
          <xdr:rowOff>7620</xdr:rowOff>
        </xdr:from>
        <xdr:to>
          <xdr:col>1</xdr:col>
          <xdr:colOff>731520</xdr:colOff>
          <xdr:row>17</xdr:row>
          <xdr:rowOff>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16</xdr:row>
          <xdr:rowOff>7620</xdr:rowOff>
        </xdr:from>
        <xdr:to>
          <xdr:col>2</xdr:col>
          <xdr:colOff>502920</xdr:colOff>
          <xdr:row>16</xdr:row>
          <xdr:rowOff>251460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23</xdr:row>
          <xdr:rowOff>7620</xdr:rowOff>
        </xdr:from>
        <xdr:to>
          <xdr:col>1</xdr:col>
          <xdr:colOff>731520</xdr:colOff>
          <xdr:row>24</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23</xdr:row>
          <xdr:rowOff>7620</xdr:rowOff>
        </xdr:from>
        <xdr:to>
          <xdr:col>2</xdr:col>
          <xdr:colOff>502920</xdr:colOff>
          <xdr:row>24</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30</xdr:row>
          <xdr:rowOff>7620</xdr:rowOff>
        </xdr:from>
        <xdr:to>
          <xdr:col>1</xdr:col>
          <xdr:colOff>731520</xdr:colOff>
          <xdr:row>31</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30</xdr:row>
          <xdr:rowOff>7620</xdr:rowOff>
        </xdr:from>
        <xdr:to>
          <xdr:col>2</xdr:col>
          <xdr:colOff>502920</xdr:colOff>
          <xdr:row>31</xdr:row>
          <xdr:rowOff>0</xdr:rowOff>
        </xdr:to>
        <xdr:sp macro="" textlink="">
          <xdr:nvSpPr>
            <xdr:cNvPr id="12296" name="Button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30</xdr:row>
      <xdr:rowOff>19050</xdr:rowOff>
    </xdr:from>
    <xdr:to>
      <xdr:col>6</xdr:col>
      <xdr:colOff>523875</xdr:colOff>
      <xdr:row>32</xdr:row>
      <xdr:rowOff>9525</xdr:rowOff>
    </xdr:to>
    <xdr:sp macro="" textlink="">
      <xdr:nvSpPr>
        <xdr:cNvPr id="2" name="TextBox 1">
          <a:extLst>
            <a:ext uri="{FF2B5EF4-FFF2-40B4-BE49-F238E27FC236}">
              <a16:creationId xmlns:a16="http://schemas.microsoft.com/office/drawing/2014/main" id="{C16915EE-ADAB-43EC-8660-978B058F72DD}"/>
            </a:ext>
          </a:extLst>
        </xdr:cNvPr>
        <xdr:cNvSpPr txBox="1"/>
      </xdr:nvSpPr>
      <xdr:spPr>
        <a:xfrm>
          <a:off x="3724274" y="59245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45</xdr:row>
          <xdr:rowOff>7620</xdr:rowOff>
        </xdr:from>
        <xdr:to>
          <xdr:col>1</xdr:col>
          <xdr:colOff>731520</xdr:colOff>
          <xdr:row>46</xdr:row>
          <xdr:rowOff>0</xdr:rowOff>
        </xdr:to>
        <xdr:sp macro="" textlink="">
          <xdr:nvSpPr>
            <xdr:cNvPr id="12297" name="Button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45</xdr:row>
          <xdr:rowOff>7620</xdr:rowOff>
        </xdr:from>
        <xdr:to>
          <xdr:col>2</xdr:col>
          <xdr:colOff>502920</xdr:colOff>
          <xdr:row>46</xdr:row>
          <xdr:rowOff>0</xdr:rowOff>
        </xdr:to>
        <xdr:sp macro="" textlink="">
          <xdr:nvSpPr>
            <xdr:cNvPr id="12298" name="Button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2028824</xdr:colOff>
      <xdr:row>45</xdr:row>
      <xdr:rowOff>28575</xdr:rowOff>
    </xdr:from>
    <xdr:to>
      <xdr:col>6</xdr:col>
      <xdr:colOff>533400</xdr:colOff>
      <xdr:row>46</xdr:row>
      <xdr:rowOff>0</xdr:rowOff>
    </xdr:to>
    <xdr:sp macro="" textlink="">
      <xdr:nvSpPr>
        <xdr:cNvPr id="3" name="TextBox 2">
          <a:extLst>
            <a:ext uri="{FF2B5EF4-FFF2-40B4-BE49-F238E27FC236}">
              <a16:creationId xmlns:a16="http://schemas.microsoft.com/office/drawing/2014/main" id="{FBDCCDBC-D58B-4629-89EE-D137898C6450}"/>
            </a:ext>
          </a:extLst>
        </xdr:cNvPr>
        <xdr:cNvSpPr txBox="1"/>
      </xdr:nvSpPr>
      <xdr:spPr>
        <a:xfrm>
          <a:off x="3733799" y="860107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xdr:twoCellAnchor>
    <xdr:from>
      <xdr:col>2</xdr:col>
      <xdr:colOff>2019300</xdr:colOff>
      <xdr:row>16</xdr:row>
      <xdr:rowOff>9525</xdr:rowOff>
    </xdr:from>
    <xdr:to>
      <xdr:col>6</xdr:col>
      <xdr:colOff>523876</xdr:colOff>
      <xdr:row>17</xdr:row>
      <xdr:rowOff>0</xdr:rowOff>
    </xdr:to>
    <xdr:sp macro="" textlink="">
      <xdr:nvSpPr>
        <xdr:cNvPr id="4" name="TextBox 3">
          <a:extLst>
            <a:ext uri="{FF2B5EF4-FFF2-40B4-BE49-F238E27FC236}">
              <a16:creationId xmlns:a16="http://schemas.microsoft.com/office/drawing/2014/main" id="{AF51CE3F-ECC7-42DE-9F5D-3EBAFC93097F}"/>
            </a:ext>
          </a:extLst>
        </xdr:cNvPr>
        <xdr:cNvSpPr txBox="1"/>
      </xdr:nvSpPr>
      <xdr:spPr>
        <a:xfrm>
          <a:off x="3724275" y="324802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38</xdr:row>
          <xdr:rowOff>7620</xdr:rowOff>
        </xdr:from>
        <xdr:to>
          <xdr:col>1</xdr:col>
          <xdr:colOff>731520</xdr:colOff>
          <xdr:row>39</xdr:row>
          <xdr:rowOff>0</xdr:rowOff>
        </xdr:to>
        <xdr:sp macro="" textlink="">
          <xdr:nvSpPr>
            <xdr:cNvPr id="12299" name="Button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38</xdr:row>
          <xdr:rowOff>7620</xdr:rowOff>
        </xdr:from>
        <xdr:to>
          <xdr:col>2</xdr:col>
          <xdr:colOff>502920</xdr:colOff>
          <xdr:row>39</xdr:row>
          <xdr:rowOff>0</xdr:rowOff>
        </xdr:to>
        <xdr:sp macro="" textlink="">
          <xdr:nvSpPr>
            <xdr:cNvPr id="12300" name="Button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38</xdr:row>
      <xdr:rowOff>19050</xdr:rowOff>
    </xdr:from>
    <xdr:to>
      <xdr:col>6</xdr:col>
      <xdr:colOff>523875</xdr:colOff>
      <xdr:row>39</xdr:row>
      <xdr:rowOff>9525</xdr:rowOff>
    </xdr:to>
    <xdr:sp macro="" textlink="">
      <xdr:nvSpPr>
        <xdr:cNvPr id="5" name="TextBox 4">
          <a:extLst>
            <a:ext uri="{FF2B5EF4-FFF2-40B4-BE49-F238E27FC236}">
              <a16:creationId xmlns:a16="http://schemas.microsoft.com/office/drawing/2014/main" id="{161836C2-99F0-4541-9F64-A796F71C0CF2}"/>
            </a:ext>
          </a:extLst>
        </xdr:cNvPr>
        <xdr:cNvSpPr txBox="1"/>
      </xdr:nvSpPr>
      <xdr:spPr>
        <a:xfrm>
          <a:off x="3724274" y="72580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9</xdr:row>
          <xdr:rowOff>38100</xdr:rowOff>
        </xdr:from>
        <xdr:to>
          <xdr:col>1</xdr:col>
          <xdr:colOff>723900</xdr:colOff>
          <xdr:row>9</xdr:row>
          <xdr:rowOff>266700</xdr:rowOff>
        </xdr:to>
        <xdr:sp macro="" textlink="">
          <xdr:nvSpPr>
            <xdr:cNvPr id="12301" name="Button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9</xdr:row>
          <xdr:rowOff>38100</xdr:rowOff>
        </xdr:from>
        <xdr:to>
          <xdr:col>2</xdr:col>
          <xdr:colOff>502920</xdr:colOff>
          <xdr:row>9</xdr:row>
          <xdr:rowOff>274320</xdr:rowOff>
        </xdr:to>
        <xdr:sp macro="" textlink="">
          <xdr:nvSpPr>
            <xdr:cNvPr id="12302" name="Button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xdr:colOff>
          <xdr:row>3</xdr:row>
          <xdr:rowOff>38100</xdr:rowOff>
        </xdr:from>
        <xdr:to>
          <xdr:col>1</xdr:col>
          <xdr:colOff>723900</xdr:colOff>
          <xdr:row>3</xdr:row>
          <xdr:rowOff>266700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xdr:row>
          <xdr:rowOff>38100</xdr:rowOff>
        </xdr:from>
        <xdr:to>
          <xdr:col>2</xdr:col>
          <xdr:colOff>502920</xdr:colOff>
          <xdr:row>3</xdr:row>
          <xdr:rowOff>274320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17</xdr:row>
          <xdr:rowOff>7620</xdr:rowOff>
        </xdr:from>
        <xdr:to>
          <xdr:col>1</xdr:col>
          <xdr:colOff>731520</xdr:colOff>
          <xdr:row>18</xdr:row>
          <xdr:rowOff>0</xdr:rowOff>
        </xdr:to>
        <xdr:sp macro="" textlink="">
          <xdr:nvSpPr>
            <xdr:cNvPr id="13315" name="Button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17</xdr:row>
          <xdr:rowOff>7620</xdr:rowOff>
        </xdr:from>
        <xdr:to>
          <xdr:col>2</xdr:col>
          <xdr:colOff>502920</xdr:colOff>
          <xdr:row>17</xdr:row>
          <xdr:rowOff>251460</xdr:rowOff>
        </xdr:to>
        <xdr:sp macro="" textlink="">
          <xdr:nvSpPr>
            <xdr:cNvPr id="13316" name="Button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24</xdr:row>
          <xdr:rowOff>7620</xdr:rowOff>
        </xdr:from>
        <xdr:to>
          <xdr:col>1</xdr:col>
          <xdr:colOff>731520</xdr:colOff>
          <xdr:row>25</xdr:row>
          <xdr:rowOff>0</xdr:rowOff>
        </xdr:to>
        <xdr:sp macro="" textlink="">
          <xdr:nvSpPr>
            <xdr:cNvPr id="13317" name="Button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24</xdr:row>
          <xdr:rowOff>7620</xdr:rowOff>
        </xdr:from>
        <xdr:to>
          <xdr:col>2</xdr:col>
          <xdr:colOff>502920</xdr:colOff>
          <xdr:row>25</xdr:row>
          <xdr:rowOff>0</xdr:rowOff>
        </xdr:to>
        <xdr:sp macro="" textlink="">
          <xdr:nvSpPr>
            <xdr:cNvPr id="13318" name="Button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31</xdr:row>
          <xdr:rowOff>7620</xdr:rowOff>
        </xdr:from>
        <xdr:to>
          <xdr:col>1</xdr:col>
          <xdr:colOff>731520</xdr:colOff>
          <xdr:row>32</xdr:row>
          <xdr:rowOff>0</xdr:rowOff>
        </xdr:to>
        <xdr:sp macro="" textlink="">
          <xdr:nvSpPr>
            <xdr:cNvPr id="13319" name="Button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31</xdr:row>
          <xdr:rowOff>7620</xdr:rowOff>
        </xdr:from>
        <xdr:to>
          <xdr:col>2</xdr:col>
          <xdr:colOff>502920</xdr:colOff>
          <xdr:row>32</xdr:row>
          <xdr:rowOff>0</xdr:rowOff>
        </xdr:to>
        <xdr:sp macro="" textlink="">
          <xdr:nvSpPr>
            <xdr:cNvPr id="13320" name="Button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31</xdr:row>
      <xdr:rowOff>19050</xdr:rowOff>
    </xdr:from>
    <xdr:to>
      <xdr:col>6</xdr:col>
      <xdr:colOff>523875</xdr:colOff>
      <xdr:row>32</xdr:row>
      <xdr:rowOff>9525</xdr:rowOff>
    </xdr:to>
    <xdr:sp macro="" textlink="">
      <xdr:nvSpPr>
        <xdr:cNvPr id="2" name="TextBox 1">
          <a:extLst>
            <a:ext uri="{FF2B5EF4-FFF2-40B4-BE49-F238E27FC236}">
              <a16:creationId xmlns:a16="http://schemas.microsoft.com/office/drawing/2014/main" id="{C67ECC58-A934-4CD9-81ED-791BDCBCFF25}"/>
            </a:ext>
          </a:extLst>
        </xdr:cNvPr>
        <xdr:cNvSpPr txBox="1"/>
      </xdr:nvSpPr>
      <xdr:spPr>
        <a:xfrm>
          <a:off x="3724274" y="59245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45</xdr:row>
          <xdr:rowOff>7620</xdr:rowOff>
        </xdr:from>
        <xdr:to>
          <xdr:col>1</xdr:col>
          <xdr:colOff>731520</xdr:colOff>
          <xdr:row>46</xdr:row>
          <xdr:rowOff>0</xdr:rowOff>
        </xdr:to>
        <xdr:sp macro="" textlink="">
          <xdr:nvSpPr>
            <xdr:cNvPr id="13321" name="Button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45</xdr:row>
          <xdr:rowOff>7620</xdr:rowOff>
        </xdr:from>
        <xdr:to>
          <xdr:col>2</xdr:col>
          <xdr:colOff>502920</xdr:colOff>
          <xdr:row>46</xdr:row>
          <xdr:rowOff>0</xdr:rowOff>
        </xdr:to>
        <xdr:sp macro="" textlink="">
          <xdr:nvSpPr>
            <xdr:cNvPr id="13322" name="Button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2028824</xdr:colOff>
      <xdr:row>45</xdr:row>
      <xdr:rowOff>28575</xdr:rowOff>
    </xdr:from>
    <xdr:to>
      <xdr:col>6</xdr:col>
      <xdr:colOff>533400</xdr:colOff>
      <xdr:row>46</xdr:row>
      <xdr:rowOff>0</xdr:rowOff>
    </xdr:to>
    <xdr:sp macro="" textlink="">
      <xdr:nvSpPr>
        <xdr:cNvPr id="3" name="TextBox 2">
          <a:extLst>
            <a:ext uri="{FF2B5EF4-FFF2-40B4-BE49-F238E27FC236}">
              <a16:creationId xmlns:a16="http://schemas.microsoft.com/office/drawing/2014/main" id="{FEC51D7C-3FB1-4275-8B2A-F31AF4405160}"/>
            </a:ext>
          </a:extLst>
        </xdr:cNvPr>
        <xdr:cNvSpPr txBox="1"/>
      </xdr:nvSpPr>
      <xdr:spPr>
        <a:xfrm>
          <a:off x="3733799" y="860107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xdr:twoCellAnchor>
    <xdr:from>
      <xdr:col>2</xdr:col>
      <xdr:colOff>2019300</xdr:colOff>
      <xdr:row>17</xdr:row>
      <xdr:rowOff>9525</xdr:rowOff>
    </xdr:from>
    <xdr:to>
      <xdr:col>6</xdr:col>
      <xdr:colOff>523876</xdr:colOff>
      <xdr:row>18</xdr:row>
      <xdr:rowOff>0</xdr:rowOff>
    </xdr:to>
    <xdr:sp macro="" textlink="">
      <xdr:nvSpPr>
        <xdr:cNvPr id="4" name="TextBox 3">
          <a:extLst>
            <a:ext uri="{FF2B5EF4-FFF2-40B4-BE49-F238E27FC236}">
              <a16:creationId xmlns:a16="http://schemas.microsoft.com/office/drawing/2014/main" id="{7EA8F8E4-3ED1-4757-8134-92B8EFABB82E}"/>
            </a:ext>
          </a:extLst>
        </xdr:cNvPr>
        <xdr:cNvSpPr txBox="1"/>
      </xdr:nvSpPr>
      <xdr:spPr>
        <a:xfrm>
          <a:off x="3724275" y="324802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38</xdr:row>
          <xdr:rowOff>7620</xdr:rowOff>
        </xdr:from>
        <xdr:to>
          <xdr:col>1</xdr:col>
          <xdr:colOff>731520</xdr:colOff>
          <xdr:row>39</xdr:row>
          <xdr:rowOff>0</xdr:rowOff>
        </xdr:to>
        <xdr:sp macro="" textlink="">
          <xdr:nvSpPr>
            <xdr:cNvPr id="13323" name="Button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38</xdr:row>
          <xdr:rowOff>7620</xdr:rowOff>
        </xdr:from>
        <xdr:to>
          <xdr:col>2</xdr:col>
          <xdr:colOff>502920</xdr:colOff>
          <xdr:row>39</xdr:row>
          <xdr:rowOff>0</xdr:rowOff>
        </xdr:to>
        <xdr:sp macro="" textlink="">
          <xdr:nvSpPr>
            <xdr:cNvPr id="13324" name="Button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38</xdr:row>
      <xdr:rowOff>19050</xdr:rowOff>
    </xdr:from>
    <xdr:to>
      <xdr:col>6</xdr:col>
      <xdr:colOff>523875</xdr:colOff>
      <xdr:row>39</xdr:row>
      <xdr:rowOff>9525</xdr:rowOff>
    </xdr:to>
    <xdr:sp macro="" textlink="">
      <xdr:nvSpPr>
        <xdr:cNvPr id="5" name="TextBox 4">
          <a:extLst>
            <a:ext uri="{FF2B5EF4-FFF2-40B4-BE49-F238E27FC236}">
              <a16:creationId xmlns:a16="http://schemas.microsoft.com/office/drawing/2014/main" id="{02704B0F-1EE4-4084-A169-0337492DE479}"/>
            </a:ext>
          </a:extLst>
        </xdr:cNvPr>
        <xdr:cNvSpPr txBox="1"/>
      </xdr:nvSpPr>
      <xdr:spPr>
        <a:xfrm>
          <a:off x="3724274" y="72580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10</xdr:row>
          <xdr:rowOff>38100</xdr:rowOff>
        </xdr:from>
        <xdr:to>
          <xdr:col>1</xdr:col>
          <xdr:colOff>723900</xdr:colOff>
          <xdr:row>10</xdr:row>
          <xdr:rowOff>266700</xdr:rowOff>
        </xdr:to>
        <xdr:sp macro="" textlink="">
          <xdr:nvSpPr>
            <xdr:cNvPr id="13325" name="Button 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10</xdr:row>
          <xdr:rowOff>38100</xdr:rowOff>
        </xdr:from>
        <xdr:to>
          <xdr:col>2</xdr:col>
          <xdr:colOff>502920</xdr:colOff>
          <xdr:row>10</xdr:row>
          <xdr:rowOff>274320</xdr:rowOff>
        </xdr:to>
        <xdr:sp macro="" textlink="">
          <xdr:nvSpPr>
            <xdr:cNvPr id="13326" name="Button 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xdr:colOff>
          <xdr:row>3</xdr:row>
          <xdr:rowOff>38100</xdr:rowOff>
        </xdr:from>
        <xdr:to>
          <xdr:col>1</xdr:col>
          <xdr:colOff>723900</xdr:colOff>
          <xdr:row>3</xdr:row>
          <xdr:rowOff>266700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xdr:row>
          <xdr:rowOff>38100</xdr:rowOff>
        </xdr:from>
        <xdr:to>
          <xdr:col>2</xdr:col>
          <xdr:colOff>502920</xdr:colOff>
          <xdr:row>3</xdr:row>
          <xdr:rowOff>274320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17</xdr:row>
          <xdr:rowOff>7620</xdr:rowOff>
        </xdr:from>
        <xdr:to>
          <xdr:col>1</xdr:col>
          <xdr:colOff>731520</xdr:colOff>
          <xdr:row>18</xdr:row>
          <xdr:rowOff>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17</xdr:row>
          <xdr:rowOff>7620</xdr:rowOff>
        </xdr:from>
        <xdr:to>
          <xdr:col>2</xdr:col>
          <xdr:colOff>502920</xdr:colOff>
          <xdr:row>17</xdr:row>
          <xdr:rowOff>251460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24</xdr:row>
          <xdr:rowOff>7620</xdr:rowOff>
        </xdr:from>
        <xdr:to>
          <xdr:col>1</xdr:col>
          <xdr:colOff>731520</xdr:colOff>
          <xdr:row>25</xdr:row>
          <xdr:rowOff>0</xdr:rowOff>
        </xdr:to>
        <xdr:sp macro="" textlink="">
          <xdr:nvSpPr>
            <xdr:cNvPr id="14341" name="Button 5" hidden="1">
              <a:extLst>
                <a:ext uri="{63B3BB69-23CF-44E3-9099-C40C66FF867C}">
                  <a14:compatExt spid="_x0000_s14341"/>
                </a:ext>
                <a:ext uri="{FF2B5EF4-FFF2-40B4-BE49-F238E27FC236}">
                  <a16:creationId xmlns:a16="http://schemas.microsoft.com/office/drawing/2014/main" id="{00000000-0008-0000-0400-000005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24</xdr:row>
          <xdr:rowOff>7620</xdr:rowOff>
        </xdr:from>
        <xdr:to>
          <xdr:col>2</xdr:col>
          <xdr:colOff>502920</xdr:colOff>
          <xdr:row>25</xdr:row>
          <xdr:rowOff>0</xdr:rowOff>
        </xdr:to>
        <xdr:sp macro="" textlink="">
          <xdr:nvSpPr>
            <xdr:cNvPr id="14342" name="Button 6" hidden="1">
              <a:extLst>
                <a:ext uri="{63B3BB69-23CF-44E3-9099-C40C66FF867C}">
                  <a14:compatExt spid="_x0000_s14342"/>
                </a:ext>
                <a:ext uri="{FF2B5EF4-FFF2-40B4-BE49-F238E27FC236}">
                  <a16:creationId xmlns:a16="http://schemas.microsoft.com/office/drawing/2014/main" id="{00000000-0008-0000-0400-000006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31</xdr:row>
          <xdr:rowOff>7620</xdr:rowOff>
        </xdr:from>
        <xdr:to>
          <xdr:col>1</xdr:col>
          <xdr:colOff>731520</xdr:colOff>
          <xdr:row>32</xdr:row>
          <xdr:rowOff>0</xdr:rowOff>
        </xdr:to>
        <xdr:sp macro="" textlink="">
          <xdr:nvSpPr>
            <xdr:cNvPr id="14343" name="Button 7" hidden="1">
              <a:extLst>
                <a:ext uri="{63B3BB69-23CF-44E3-9099-C40C66FF867C}">
                  <a14:compatExt spid="_x0000_s14343"/>
                </a:ext>
                <a:ext uri="{FF2B5EF4-FFF2-40B4-BE49-F238E27FC236}">
                  <a16:creationId xmlns:a16="http://schemas.microsoft.com/office/drawing/2014/main" id="{00000000-0008-0000-0400-000007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31</xdr:row>
          <xdr:rowOff>7620</xdr:rowOff>
        </xdr:from>
        <xdr:to>
          <xdr:col>2</xdr:col>
          <xdr:colOff>502920</xdr:colOff>
          <xdr:row>32</xdr:row>
          <xdr:rowOff>0</xdr:rowOff>
        </xdr:to>
        <xdr:sp macro="" textlink="">
          <xdr:nvSpPr>
            <xdr:cNvPr id="14344" name="Button 8" hidden="1">
              <a:extLst>
                <a:ext uri="{63B3BB69-23CF-44E3-9099-C40C66FF867C}">
                  <a14:compatExt spid="_x0000_s14344"/>
                </a:ext>
                <a:ext uri="{FF2B5EF4-FFF2-40B4-BE49-F238E27FC236}">
                  <a16:creationId xmlns:a16="http://schemas.microsoft.com/office/drawing/2014/main" id="{00000000-0008-0000-0400-000008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31</xdr:row>
      <xdr:rowOff>19050</xdr:rowOff>
    </xdr:from>
    <xdr:to>
      <xdr:col>6</xdr:col>
      <xdr:colOff>523875</xdr:colOff>
      <xdr:row>33</xdr:row>
      <xdr:rowOff>9525</xdr:rowOff>
    </xdr:to>
    <xdr:sp macro="" textlink="">
      <xdr:nvSpPr>
        <xdr:cNvPr id="2" name="TextBox 1">
          <a:extLst>
            <a:ext uri="{FF2B5EF4-FFF2-40B4-BE49-F238E27FC236}">
              <a16:creationId xmlns:a16="http://schemas.microsoft.com/office/drawing/2014/main" id="{CD1D15CA-6748-4335-BCBD-721D7871250C}"/>
            </a:ext>
          </a:extLst>
        </xdr:cNvPr>
        <xdr:cNvSpPr txBox="1"/>
      </xdr:nvSpPr>
      <xdr:spPr>
        <a:xfrm>
          <a:off x="3724274" y="59245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47</xdr:row>
          <xdr:rowOff>7620</xdr:rowOff>
        </xdr:from>
        <xdr:to>
          <xdr:col>1</xdr:col>
          <xdr:colOff>731520</xdr:colOff>
          <xdr:row>48</xdr:row>
          <xdr:rowOff>0</xdr:rowOff>
        </xdr:to>
        <xdr:sp macro="" textlink="">
          <xdr:nvSpPr>
            <xdr:cNvPr id="14345" name="Button 9"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47</xdr:row>
          <xdr:rowOff>7620</xdr:rowOff>
        </xdr:from>
        <xdr:to>
          <xdr:col>2</xdr:col>
          <xdr:colOff>502920</xdr:colOff>
          <xdr:row>48</xdr:row>
          <xdr:rowOff>0</xdr:rowOff>
        </xdr:to>
        <xdr:sp macro="" textlink="">
          <xdr:nvSpPr>
            <xdr:cNvPr id="14346" name="Button 10"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2028824</xdr:colOff>
      <xdr:row>47</xdr:row>
      <xdr:rowOff>28575</xdr:rowOff>
    </xdr:from>
    <xdr:to>
      <xdr:col>6</xdr:col>
      <xdr:colOff>533400</xdr:colOff>
      <xdr:row>48</xdr:row>
      <xdr:rowOff>0</xdr:rowOff>
    </xdr:to>
    <xdr:sp macro="" textlink="">
      <xdr:nvSpPr>
        <xdr:cNvPr id="3" name="TextBox 2">
          <a:extLst>
            <a:ext uri="{FF2B5EF4-FFF2-40B4-BE49-F238E27FC236}">
              <a16:creationId xmlns:a16="http://schemas.microsoft.com/office/drawing/2014/main" id="{BD50E5B9-F12D-4ABC-8139-765669CCA22B}"/>
            </a:ext>
          </a:extLst>
        </xdr:cNvPr>
        <xdr:cNvSpPr txBox="1"/>
      </xdr:nvSpPr>
      <xdr:spPr>
        <a:xfrm>
          <a:off x="3733799" y="860107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xdr:twoCellAnchor>
    <xdr:from>
      <xdr:col>2</xdr:col>
      <xdr:colOff>2019300</xdr:colOff>
      <xdr:row>17</xdr:row>
      <xdr:rowOff>9525</xdr:rowOff>
    </xdr:from>
    <xdr:to>
      <xdr:col>6</xdr:col>
      <xdr:colOff>523876</xdr:colOff>
      <xdr:row>18</xdr:row>
      <xdr:rowOff>0</xdr:rowOff>
    </xdr:to>
    <xdr:sp macro="" textlink="">
      <xdr:nvSpPr>
        <xdr:cNvPr id="4" name="TextBox 3">
          <a:extLst>
            <a:ext uri="{FF2B5EF4-FFF2-40B4-BE49-F238E27FC236}">
              <a16:creationId xmlns:a16="http://schemas.microsoft.com/office/drawing/2014/main" id="{ECED04C4-A8B6-4396-9634-46908333A8CE}"/>
            </a:ext>
          </a:extLst>
        </xdr:cNvPr>
        <xdr:cNvSpPr txBox="1"/>
      </xdr:nvSpPr>
      <xdr:spPr>
        <a:xfrm>
          <a:off x="3724275" y="324802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39</xdr:row>
          <xdr:rowOff>7620</xdr:rowOff>
        </xdr:from>
        <xdr:to>
          <xdr:col>1</xdr:col>
          <xdr:colOff>731520</xdr:colOff>
          <xdr:row>40</xdr:row>
          <xdr:rowOff>0</xdr:rowOff>
        </xdr:to>
        <xdr:sp macro="" textlink="">
          <xdr:nvSpPr>
            <xdr:cNvPr id="14347" name="Button 11" hidden="1">
              <a:extLst>
                <a:ext uri="{63B3BB69-23CF-44E3-9099-C40C66FF867C}">
                  <a14:compatExt spid="_x0000_s14347"/>
                </a:ext>
                <a:ext uri="{FF2B5EF4-FFF2-40B4-BE49-F238E27FC236}">
                  <a16:creationId xmlns:a16="http://schemas.microsoft.com/office/drawing/2014/main" id="{00000000-0008-0000-0400-00000B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39</xdr:row>
          <xdr:rowOff>7620</xdr:rowOff>
        </xdr:from>
        <xdr:to>
          <xdr:col>2</xdr:col>
          <xdr:colOff>502920</xdr:colOff>
          <xdr:row>40</xdr:row>
          <xdr:rowOff>0</xdr:rowOff>
        </xdr:to>
        <xdr:sp macro="" textlink="">
          <xdr:nvSpPr>
            <xdr:cNvPr id="14348" name="Button 12" hidden="1">
              <a:extLst>
                <a:ext uri="{63B3BB69-23CF-44E3-9099-C40C66FF867C}">
                  <a14:compatExt spid="_x0000_s14348"/>
                </a:ext>
                <a:ext uri="{FF2B5EF4-FFF2-40B4-BE49-F238E27FC236}">
                  <a16:creationId xmlns:a16="http://schemas.microsoft.com/office/drawing/2014/main" id="{00000000-0008-0000-0400-00000C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39</xdr:row>
      <xdr:rowOff>19050</xdr:rowOff>
    </xdr:from>
    <xdr:to>
      <xdr:col>6</xdr:col>
      <xdr:colOff>523875</xdr:colOff>
      <xdr:row>41</xdr:row>
      <xdr:rowOff>9525</xdr:rowOff>
    </xdr:to>
    <xdr:sp macro="" textlink="">
      <xdr:nvSpPr>
        <xdr:cNvPr id="5" name="TextBox 4">
          <a:extLst>
            <a:ext uri="{FF2B5EF4-FFF2-40B4-BE49-F238E27FC236}">
              <a16:creationId xmlns:a16="http://schemas.microsoft.com/office/drawing/2014/main" id="{4317BF85-C8F3-4B5B-8890-449F0A636E17}"/>
            </a:ext>
          </a:extLst>
        </xdr:cNvPr>
        <xdr:cNvSpPr txBox="1"/>
      </xdr:nvSpPr>
      <xdr:spPr>
        <a:xfrm>
          <a:off x="3724274" y="72580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10</xdr:row>
          <xdr:rowOff>38100</xdr:rowOff>
        </xdr:from>
        <xdr:to>
          <xdr:col>1</xdr:col>
          <xdr:colOff>723900</xdr:colOff>
          <xdr:row>10</xdr:row>
          <xdr:rowOff>266700</xdr:rowOff>
        </xdr:to>
        <xdr:sp macro="" textlink="">
          <xdr:nvSpPr>
            <xdr:cNvPr id="14349" name="Button 13" hidden="1">
              <a:extLst>
                <a:ext uri="{63B3BB69-23CF-44E3-9099-C40C66FF867C}">
                  <a14:compatExt spid="_x0000_s14349"/>
                </a:ext>
                <a:ext uri="{FF2B5EF4-FFF2-40B4-BE49-F238E27FC236}">
                  <a16:creationId xmlns:a16="http://schemas.microsoft.com/office/drawing/2014/main" id="{00000000-0008-0000-0400-00000D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10</xdr:row>
          <xdr:rowOff>38100</xdr:rowOff>
        </xdr:from>
        <xdr:to>
          <xdr:col>2</xdr:col>
          <xdr:colOff>502920</xdr:colOff>
          <xdr:row>10</xdr:row>
          <xdr:rowOff>274320</xdr:rowOff>
        </xdr:to>
        <xdr:sp macro="" textlink="">
          <xdr:nvSpPr>
            <xdr:cNvPr id="14350" name="Button 14" hidden="1">
              <a:extLst>
                <a:ext uri="{63B3BB69-23CF-44E3-9099-C40C66FF867C}">
                  <a14:compatExt spid="_x0000_s14350"/>
                </a:ext>
                <a:ext uri="{FF2B5EF4-FFF2-40B4-BE49-F238E27FC236}">
                  <a16:creationId xmlns:a16="http://schemas.microsoft.com/office/drawing/2014/main" id="{00000000-0008-0000-0400-00000E3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xdr:colOff>
          <xdr:row>3</xdr:row>
          <xdr:rowOff>38100</xdr:rowOff>
        </xdr:from>
        <xdr:to>
          <xdr:col>1</xdr:col>
          <xdr:colOff>723900</xdr:colOff>
          <xdr:row>3</xdr:row>
          <xdr:rowOff>266700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xdr:row>
          <xdr:rowOff>38100</xdr:rowOff>
        </xdr:from>
        <xdr:to>
          <xdr:col>2</xdr:col>
          <xdr:colOff>502920</xdr:colOff>
          <xdr:row>3</xdr:row>
          <xdr:rowOff>274320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17</xdr:row>
          <xdr:rowOff>7620</xdr:rowOff>
        </xdr:from>
        <xdr:to>
          <xdr:col>1</xdr:col>
          <xdr:colOff>731520</xdr:colOff>
          <xdr:row>18</xdr:row>
          <xdr:rowOff>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17</xdr:row>
          <xdr:rowOff>7620</xdr:rowOff>
        </xdr:from>
        <xdr:to>
          <xdr:col>2</xdr:col>
          <xdr:colOff>502920</xdr:colOff>
          <xdr:row>17</xdr:row>
          <xdr:rowOff>251460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24</xdr:row>
          <xdr:rowOff>7620</xdr:rowOff>
        </xdr:from>
        <xdr:to>
          <xdr:col>1</xdr:col>
          <xdr:colOff>731520</xdr:colOff>
          <xdr:row>25</xdr:row>
          <xdr:rowOff>0</xdr:rowOff>
        </xdr:to>
        <xdr:sp macro="" textlink="">
          <xdr:nvSpPr>
            <xdr:cNvPr id="15365" name="Button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24</xdr:row>
          <xdr:rowOff>7620</xdr:rowOff>
        </xdr:from>
        <xdr:to>
          <xdr:col>2</xdr:col>
          <xdr:colOff>502920</xdr:colOff>
          <xdr:row>25</xdr:row>
          <xdr:rowOff>0</xdr:rowOff>
        </xdr:to>
        <xdr:sp macro="" textlink="">
          <xdr:nvSpPr>
            <xdr:cNvPr id="15366" name="Button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30480</xdr:colOff>
          <xdr:row>31</xdr:row>
          <xdr:rowOff>7620</xdr:rowOff>
        </xdr:from>
        <xdr:to>
          <xdr:col>1</xdr:col>
          <xdr:colOff>731520</xdr:colOff>
          <xdr:row>32</xdr:row>
          <xdr:rowOff>0</xdr:rowOff>
        </xdr:to>
        <xdr:sp macro="" textlink="">
          <xdr:nvSpPr>
            <xdr:cNvPr id="15367" name="Button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31</xdr:row>
          <xdr:rowOff>7620</xdr:rowOff>
        </xdr:from>
        <xdr:to>
          <xdr:col>2</xdr:col>
          <xdr:colOff>502920</xdr:colOff>
          <xdr:row>32</xdr:row>
          <xdr:rowOff>0</xdr:rowOff>
        </xdr:to>
        <xdr:sp macro="" textlink="">
          <xdr:nvSpPr>
            <xdr:cNvPr id="15368" name="Button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31</xdr:row>
      <xdr:rowOff>19050</xdr:rowOff>
    </xdr:from>
    <xdr:to>
      <xdr:col>6</xdr:col>
      <xdr:colOff>523875</xdr:colOff>
      <xdr:row>33</xdr:row>
      <xdr:rowOff>9525</xdr:rowOff>
    </xdr:to>
    <xdr:sp macro="" textlink="">
      <xdr:nvSpPr>
        <xdr:cNvPr id="2" name="TextBox 1">
          <a:extLst>
            <a:ext uri="{FF2B5EF4-FFF2-40B4-BE49-F238E27FC236}">
              <a16:creationId xmlns:a16="http://schemas.microsoft.com/office/drawing/2014/main" id="{20B9927B-AFA5-4EAF-8982-E30D01FB7FD9}"/>
            </a:ext>
          </a:extLst>
        </xdr:cNvPr>
        <xdr:cNvSpPr txBox="1"/>
      </xdr:nvSpPr>
      <xdr:spPr>
        <a:xfrm>
          <a:off x="3724274" y="59245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47</xdr:row>
          <xdr:rowOff>7620</xdr:rowOff>
        </xdr:from>
        <xdr:to>
          <xdr:col>1</xdr:col>
          <xdr:colOff>731520</xdr:colOff>
          <xdr:row>48</xdr:row>
          <xdr:rowOff>0</xdr:rowOff>
        </xdr:to>
        <xdr:sp macro="" textlink="">
          <xdr:nvSpPr>
            <xdr:cNvPr id="15369" name="Button 9"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47</xdr:row>
          <xdr:rowOff>7620</xdr:rowOff>
        </xdr:from>
        <xdr:to>
          <xdr:col>2</xdr:col>
          <xdr:colOff>502920</xdr:colOff>
          <xdr:row>48</xdr:row>
          <xdr:rowOff>0</xdr:rowOff>
        </xdr:to>
        <xdr:sp macro="" textlink="">
          <xdr:nvSpPr>
            <xdr:cNvPr id="15370" name="Button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2028824</xdr:colOff>
      <xdr:row>47</xdr:row>
      <xdr:rowOff>28575</xdr:rowOff>
    </xdr:from>
    <xdr:to>
      <xdr:col>6</xdr:col>
      <xdr:colOff>533400</xdr:colOff>
      <xdr:row>48</xdr:row>
      <xdr:rowOff>0</xdr:rowOff>
    </xdr:to>
    <xdr:sp macro="" textlink="">
      <xdr:nvSpPr>
        <xdr:cNvPr id="3" name="TextBox 2">
          <a:extLst>
            <a:ext uri="{FF2B5EF4-FFF2-40B4-BE49-F238E27FC236}">
              <a16:creationId xmlns:a16="http://schemas.microsoft.com/office/drawing/2014/main" id="{EE776EE3-E709-49D5-A9E3-E8BA8EBB4C18}"/>
            </a:ext>
          </a:extLst>
        </xdr:cNvPr>
        <xdr:cNvSpPr txBox="1"/>
      </xdr:nvSpPr>
      <xdr:spPr>
        <a:xfrm>
          <a:off x="3733799" y="860107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xdr:twoCellAnchor>
    <xdr:from>
      <xdr:col>2</xdr:col>
      <xdr:colOff>2019300</xdr:colOff>
      <xdr:row>17</xdr:row>
      <xdr:rowOff>9525</xdr:rowOff>
    </xdr:from>
    <xdr:to>
      <xdr:col>6</xdr:col>
      <xdr:colOff>523876</xdr:colOff>
      <xdr:row>18</xdr:row>
      <xdr:rowOff>0</xdr:rowOff>
    </xdr:to>
    <xdr:sp macro="" textlink="">
      <xdr:nvSpPr>
        <xdr:cNvPr id="4" name="TextBox 3">
          <a:extLst>
            <a:ext uri="{FF2B5EF4-FFF2-40B4-BE49-F238E27FC236}">
              <a16:creationId xmlns:a16="http://schemas.microsoft.com/office/drawing/2014/main" id="{CB364F31-3389-42B3-9A45-023750EF59F7}"/>
            </a:ext>
          </a:extLst>
        </xdr:cNvPr>
        <xdr:cNvSpPr txBox="1"/>
      </xdr:nvSpPr>
      <xdr:spPr>
        <a:xfrm>
          <a:off x="3724275" y="3248025"/>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39</xdr:row>
          <xdr:rowOff>7620</xdr:rowOff>
        </xdr:from>
        <xdr:to>
          <xdr:col>1</xdr:col>
          <xdr:colOff>731520</xdr:colOff>
          <xdr:row>40</xdr:row>
          <xdr:rowOff>0</xdr:rowOff>
        </xdr:to>
        <xdr:sp macro="" textlink="">
          <xdr:nvSpPr>
            <xdr:cNvPr id="15371" name="Button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39</xdr:row>
          <xdr:rowOff>7620</xdr:rowOff>
        </xdr:from>
        <xdr:to>
          <xdr:col>2</xdr:col>
          <xdr:colOff>502920</xdr:colOff>
          <xdr:row>40</xdr:row>
          <xdr:rowOff>0</xdr:rowOff>
        </xdr:to>
        <xdr:sp macro="" textlink="">
          <xdr:nvSpPr>
            <xdr:cNvPr id="15372" name="Button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twoCellAnchor>
    <xdr:from>
      <xdr:col>2</xdr:col>
      <xdr:colOff>2019299</xdr:colOff>
      <xdr:row>39</xdr:row>
      <xdr:rowOff>19050</xdr:rowOff>
    </xdr:from>
    <xdr:to>
      <xdr:col>6</xdr:col>
      <xdr:colOff>523875</xdr:colOff>
      <xdr:row>41</xdr:row>
      <xdr:rowOff>9525</xdr:rowOff>
    </xdr:to>
    <xdr:sp macro="" textlink="">
      <xdr:nvSpPr>
        <xdr:cNvPr id="5" name="TextBox 4">
          <a:extLst>
            <a:ext uri="{FF2B5EF4-FFF2-40B4-BE49-F238E27FC236}">
              <a16:creationId xmlns:a16="http://schemas.microsoft.com/office/drawing/2014/main" id="{F5A2515D-C640-4CF6-A0A9-E980C536149A}"/>
            </a:ext>
          </a:extLst>
        </xdr:cNvPr>
        <xdr:cNvSpPr txBox="1"/>
      </xdr:nvSpPr>
      <xdr:spPr>
        <a:xfrm>
          <a:off x="3724274" y="7258050"/>
          <a:ext cx="364807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en-US" sz="1100" i="1"/>
            <a:t>(Do not enter information into this row)</a:t>
          </a:r>
        </a:p>
      </xdr:txBody>
    </xdr:sp>
    <xdr:clientData/>
  </xdr:twoCellAnchor>
  <mc:AlternateContent xmlns:mc="http://schemas.openxmlformats.org/markup-compatibility/2006">
    <mc:Choice xmlns:a14="http://schemas.microsoft.com/office/drawing/2010/main" Requires="a14">
      <xdr:twoCellAnchor>
        <xdr:from>
          <xdr:col>1</xdr:col>
          <xdr:colOff>30480</xdr:colOff>
          <xdr:row>10</xdr:row>
          <xdr:rowOff>38100</xdr:rowOff>
        </xdr:from>
        <xdr:to>
          <xdr:col>1</xdr:col>
          <xdr:colOff>723900</xdr:colOff>
          <xdr:row>10</xdr:row>
          <xdr:rowOff>266700</xdr:rowOff>
        </xdr:to>
        <xdr:sp macro="" textlink="">
          <xdr:nvSpPr>
            <xdr:cNvPr id="15373" name="Button 13" hidden="1">
              <a:extLst>
                <a:ext uri="{63B3BB69-23CF-44E3-9099-C40C66FF867C}">
                  <a14:compatExt spid="_x0000_s15373"/>
                </a:ext>
                <a:ext uri="{FF2B5EF4-FFF2-40B4-BE49-F238E27FC236}">
                  <a16:creationId xmlns:a16="http://schemas.microsoft.com/office/drawing/2014/main" id="{00000000-0008-0000-0500-00000D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762000</xdr:colOff>
          <xdr:row>10</xdr:row>
          <xdr:rowOff>38100</xdr:rowOff>
        </xdr:from>
        <xdr:to>
          <xdr:col>2</xdr:col>
          <xdr:colOff>502920</xdr:colOff>
          <xdr:row>10</xdr:row>
          <xdr:rowOff>274320</xdr:rowOff>
        </xdr:to>
        <xdr:sp macro="" textlink="">
          <xdr:nvSpPr>
            <xdr:cNvPr id="15374" name="Button 14" hidden="1">
              <a:extLst>
                <a:ext uri="{63B3BB69-23CF-44E3-9099-C40C66FF867C}">
                  <a14:compatExt spid="_x0000_s15374"/>
                </a:ext>
                <a:ext uri="{FF2B5EF4-FFF2-40B4-BE49-F238E27FC236}">
                  <a16:creationId xmlns:a16="http://schemas.microsoft.com/office/drawing/2014/main" id="{00000000-0008-0000-0500-00000E3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Delete Row</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jk35879\AppData\Roaming\Microsoft\Excel\XLSTART\PERSONAL.XLSB" TargetMode="External"/><Relationship Id="rId1" Type="http://schemas.microsoft.com/office/2006/relationships/xlExternalLinkPath/xlStartup" Target="PERSON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PERSONAL"/>
    </sheetNames>
    <definedNames>
      <definedName name="DeleteRow"/>
      <definedName name="InsertRowPersonnel"/>
      <definedName name="InsertRowTravel"/>
    </defined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2CABFD2-65F1-4F55-B935-EF5171189E93}" name="Table21623" displayName="Table21623" ref="B15:H21" totalsRowCount="1" headerRowDxfId="311" totalsRowDxfId="310">
  <autoFilter ref="B15:H20" xr:uid="{22CABFD2-65F1-4F55-B935-EF5171189E93}"/>
  <tableColumns count="7">
    <tableColumn id="1" xr3:uid="{2982EC42-C37A-4EC9-8D1F-1B68ACFAD167}" name="Name"/>
    <tableColumn id="2" xr3:uid="{DC2CD500-C96C-4994-BE58-03CB1881CFAF}" name="Position Title"/>
    <tableColumn id="3" xr3:uid="{053C39EE-B638-4384-9A73-147CE0E07E75}" name="Salary"/>
    <tableColumn id="4" xr3:uid="{BB205CE3-C87A-42D3-A6D8-EB5C55AFE870}" name="Basis"/>
    <tableColumn id="5" xr3:uid="{78417C8C-72A7-4150-85BB-6D260673EB0D}" name="Time Worked"/>
    <tableColumn id="6" xr3:uid="{67BE6FF4-72D9-4637-B627-8D7E8E09A4D5}" name="Percentage"/>
    <tableColumn id="7" xr3:uid="{E9756884-C0EF-44EA-B8DE-F375ADC5619D}" name="Total Cost" totalsRowFunction="custom" totalsRowDxfId="309">
      <calculatedColumnFormula>D16*F16*G16</calculatedColumnFormula>
      <totalsRowFormula>SUM(Table21623[Total Cost])</totalsRow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823593-A8AF-42AE-BB98-D0F20419F10A}" name="Table6" displayName="Table6" ref="B25:H30" totalsRowCount="1">
  <autoFilter ref="B25:H29" xr:uid="{FF823593-A8AF-42AE-BB98-D0F20419F10A}"/>
  <tableColumns count="7">
    <tableColumn id="1" xr3:uid="{DA621F2A-8BB4-4F4A-BE77-F34C5B12A235}" name="Course Name"/>
    <tableColumn id="2" xr3:uid="{6FD9163A-3A53-4DAA-943E-EDAF96371751}" name="Purpose"/>
    <tableColumn id="3" xr3:uid="{B8774039-038D-4204-AD61-245B70A5FE70}" name="Loction"/>
    <tableColumn id="4" xr3:uid="{5E40D5E8-6897-42F2-8B83-2C879A5B5CB2}" name="Delivery Method"/>
    <tableColumn id="5" xr3:uid="{F40E1B84-B9E9-447C-951A-FF97BE6CEBBF}" name="Cost" dataDxfId="241" totalsRowDxfId="240" dataCellStyle="Currency"/>
    <tableColumn id="6" xr3:uid="{5B5DB8DC-B21C-4223-8F77-84B414EE5625}" name="# of Staff" dataDxfId="239" totalsRowDxfId="238"/>
    <tableColumn id="7" xr3:uid="{AB9DA1DA-4054-4243-BA74-7DCEE9A69557}" name="Total Cost" totalsRowFunction="custom" dataDxfId="237" totalsRowDxfId="236" dataCellStyle="Currency">
      <calculatedColumnFormula>Table6[[#This Row],[Cost]]*Table6[[#This Row],['# of Staff]]</calculatedColumnFormula>
      <totalsRowFormula>SUM(Table6[],Table6[Total Cost])</totalsRowFormula>
    </tableColumn>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F8363C-9547-475C-8E81-5C80C63BC6CC}" name="Table7" displayName="Table7" ref="B33:H37" totalsRowCount="1">
  <autoFilter ref="B33:H36" xr:uid="{CAF8363C-9547-475C-8E81-5C80C63BC6CC}"/>
  <tableColumns count="7">
    <tableColumn id="1" xr3:uid="{33F5B711-CCC2-4975-A911-145BAF869EE3}" name="Item"/>
    <tableColumn id="2" xr3:uid="{65CB4639-D0F1-4168-B533-169E89EAFD5B}" name="Type"/>
    <tableColumn id="3" xr3:uid="{2A50E502-BD8E-4E4C-851E-B9FF20B7E161}" name="Cost" totalsRowDxfId="235" dataCellStyle="Currency" totalsRowCellStyle="Currency"/>
    <tableColumn id="4" xr3:uid="{2E546372-C438-4C48-82C6-1BCE44B338B9}" name="Unit" dataDxfId="234" totalsRowDxfId="233" dataCellStyle="Currency" totalsRowCellStyle="Currency"/>
    <tableColumn id="5" xr3:uid="{2EE3C251-8CF1-45C8-B7DF-134D1FCA6244}" name="Basis"/>
    <tableColumn id="6" xr3:uid="{FA5F8BE4-F8A1-47EB-89EE-99A542C21AA6}" name="Quantity" dataDxfId="232" totalsRowDxfId="231"/>
    <tableColumn id="7" xr3:uid="{30C3150C-9EFC-4C01-8140-4761F523D5EA}" name="Total Cost" totalsRowFunction="custom" dataDxfId="230" totalsRowDxfId="229" dataCellStyle="Currency" totalsRowCellStyle="Currency">
      <calculatedColumnFormula>Table7[[#This Row],[Cost]]*Table7[[#This Row],[Quantity]]</calculatedColumnFormula>
      <totalsRowFormula>SUM(Table7[Total Cost])</totalsRow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D47F05D-9BCE-4EEE-A03B-1FE21C80EE0B}" name="Table79" displayName="Table79" ref="B47:H52" totalsRowCount="1">
  <autoFilter ref="B47:H51" xr:uid="{AD47F05D-9BCE-4EEE-A03B-1FE21C80EE0B}"/>
  <tableColumns count="7">
    <tableColumn id="1" xr3:uid="{DEEF5A6B-00C8-42BB-A31C-AEA47536242C}" name="Item"/>
    <tableColumn id="2" xr3:uid="{621B7EBC-CFA1-4267-A945-331C72A9DA4A}" name="Type"/>
    <tableColumn id="3" xr3:uid="{CF347F72-7F61-4A01-8404-1FD6D0BA5446}" name="Cost" totalsRowDxfId="228" dataCellStyle="Currency" totalsRowCellStyle="Currency"/>
    <tableColumn id="4" xr3:uid="{2E8DC8F6-50EB-4180-907B-C23B60E14EB5}" name="Unit" dataDxfId="227" totalsRowDxfId="226" dataCellStyle="Currency" totalsRowCellStyle="Currency"/>
    <tableColumn id="5" xr3:uid="{131F098F-5A06-4724-BFE9-6E76FDFDF392}" name="Basis"/>
    <tableColumn id="6" xr3:uid="{4DA750CF-A1AA-498C-B8C7-0CC7FDF45655}" name="Quantity" dataDxfId="225" totalsRowDxfId="224"/>
    <tableColumn id="7" xr3:uid="{438283ED-E3E7-45FC-B1F9-CEA4D31B8E55}" name="Total Cost" totalsRowFunction="custom" dataDxfId="223" totalsRowDxfId="222" dataCellStyle="Currency" totalsRowCellStyle="Currency">
      <calculatedColumnFormula>Table79[[#This Row],[Cost]]*Table79[[#This Row],[Quantity]]</calculatedColumnFormula>
      <totalsRowFormula>SUM(Table79[Total Cost])</totalsRowFormula>
    </tableColumn>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F6599B-D930-44BE-9E7F-39A3825B7C35}" name="Table72" displayName="Table72" ref="B40:H44" totalsRowCount="1">
  <autoFilter ref="B40:H43" xr:uid="{C7F6599B-D930-44BE-9E7F-39A3825B7C35}"/>
  <tableColumns count="7">
    <tableColumn id="1" xr3:uid="{12C3F348-ADCE-43E3-9AC5-75ACA41D3157}" name="Item"/>
    <tableColumn id="2" xr3:uid="{C222A6EB-DDA8-46FC-BC43-842B849E15E2}" name="Type"/>
    <tableColumn id="3" xr3:uid="{27E1E415-3809-495F-9650-0EF8F2C6A9CF}" name="Cost" totalsRowDxfId="221" dataCellStyle="Currency" totalsRowCellStyle="Currency"/>
    <tableColumn id="4" xr3:uid="{D1B4673A-9105-4C45-A6C1-AFFE7E479235}" name="Unit" dataDxfId="220" totalsRowDxfId="219" dataCellStyle="Currency" totalsRowCellStyle="Currency"/>
    <tableColumn id="5" xr3:uid="{3F4B3D75-84F6-46B1-9E69-E18A28A31024}" name="Basis"/>
    <tableColumn id="6" xr3:uid="{50B2B1E2-DB69-4B1E-AC5E-336385F98059}" name="Quantity" dataDxfId="218" totalsRowDxfId="217"/>
    <tableColumn id="7" xr3:uid="{A5865439-3450-4EDE-9508-4A5055840409}" name="Total Cost" totalsRowFunction="custom" dataDxfId="216" totalsRowDxfId="215" dataCellStyle="Currency" totalsRowCellStyle="Currency">
      <calculatedColumnFormula>Table72[[#This Row],[Cost]]*Table72[[#This Row],[Quantity]]</calculatedColumnFormula>
      <totalsRowFormula>SUM(Table72[Total Cost])</totalsRowFormula>
    </tableColumn>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4E0AD8-0454-4CCC-B153-818E15AF446F}" name="Table24" displayName="Table24" ref="B10:H14" totalsRowCount="1" headerRowDxfId="214" totalsRowDxfId="213">
  <autoFilter ref="B10:H13" xr:uid="{B44E0AD8-0454-4CCC-B153-818E15AF446F}"/>
  <tableColumns count="7">
    <tableColumn id="1" xr3:uid="{F91A0618-B70B-404E-9E7E-816E0EE89840}" name="Name"/>
    <tableColumn id="2" xr3:uid="{5B5FB88B-835B-4A3F-B6EB-6E45EAA030EC}" name="Position Title"/>
    <tableColumn id="3" xr3:uid="{53BDF278-52B9-42E5-877D-F89520602B1B}" name="Salary"/>
    <tableColumn id="4" xr3:uid="{E6682E8E-9F41-4396-875A-ECE48FF057DB}" name="Basis"/>
    <tableColumn id="5" xr3:uid="{01DE822E-4997-46FB-8214-F54E07942B8D}" name="Time Worked"/>
    <tableColumn id="6" xr3:uid="{68386BAA-1E74-4C68-8620-E0E9E6A5A17E}" name="Fringe Percentage"/>
    <tableColumn id="7" xr3:uid="{134CB47A-4DDB-420D-B21E-3CC4395EDADF}" name="Total Cost" totalsRowFunction="custom" totalsRowDxfId="212">
      <calculatedColumnFormula>D11*F11*G11</calculatedColumnFormula>
      <totalsRowFormula>SUM(Table24[Total Cost])</totalsRowFormula>
    </tableColumn>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C541796-2A29-4D94-843D-A265B28CFB07}" name="Table243" displayName="Table243" ref="B3:H6" totalsRowCount="1" headerRowDxfId="211" totalsRowDxfId="210">
  <autoFilter ref="B3:H5" xr:uid="{B80CE93B-5A09-4D63-8328-12559518D1E2}"/>
  <tableColumns count="7">
    <tableColumn id="1" xr3:uid="{C8CA694B-E55B-4838-B78C-41F4A2C2CF06}" name="Name" totalsRowDxfId="209"/>
    <tableColumn id="2" xr3:uid="{41347682-E4F1-4E18-B084-F84FCAED885F}" name="Position Title" totalsRowDxfId="208"/>
    <tableColumn id="3" xr3:uid="{94CCACD6-AC89-4A28-8750-262414495120}" name="Salary" totalsRowDxfId="207"/>
    <tableColumn id="4" xr3:uid="{B57ED70B-2F81-481F-AD49-BE7D56CECDB8}" name="Basis" totalsRowDxfId="206"/>
    <tableColumn id="5" xr3:uid="{40EEC50D-5AC8-4594-A2FE-717F0E547925}" name="Time Worked" totalsRowDxfId="205"/>
    <tableColumn id="6" xr3:uid="{7583C6F6-11C6-4672-B6EE-53DF94102119}" name="Percentage" totalsRowDxfId="204"/>
    <tableColumn id="7" xr3:uid="{AAC675AA-E446-4A26-88F2-17460D677742}" name="Total Cost" totalsRowFunction="custom" totalsRowDxfId="203">
      <calculatedColumnFormula>D4*F4*G4</calculatedColumnFormula>
      <totalsRowFormula>SUM(Table243[Total Cost])</totalsRowFormula>
    </tableColumn>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162452F-FAE6-4A8E-BDA0-8EB3F88D421C}" name="Table544" displayName="Table544" ref="B16:H20" totalsRowCount="1" headerRowDxfId="202" totalsRowDxfId="201">
  <autoFilter ref="B16:H19" xr:uid="{956D55BB-CF00-4ABD-AFE3-C32E32F202CE}"/>
  <tableColumns count="7">
    <tableColumn id="1" xr3:uid="{83EC8056-F810-4B73-AD41-49B95756AFF1}" name="Purpose of Travel" totalsRowDxfId="200"/>
    <tableColumn id="2" xr3:uid="{C2B82ED7-CABB-44EB-9D82-EECBAABFE0CA}" name="Location" totalsRowDxfId="199"/>
    <tableColumn id="3" xr3:uid="{AA78F411-3D9D-42C5-B350-1FAAF375979E}" name="Expense Type" dataDxfId="198" totalsRowDxfId="197"/>
    <tableColumn id="4" xr3:uid="{211D0E39-1FB2-49AB-B9CC-646950DB35F4}" name="Basis" totalsRowDxfId="196"/>
    <tableColumn id="5" xr3:uid="{320C0CB4-9C05-40DA-AF43-569402596B0A}" name="Cost" totalsRowDxfId="195" dataCellStyle="Currency"/>
    <tableColumn id="6" xr3:uid="{E5495FF6-7D76-43AF-B085-1372522602A7}" name="Quantity" totalsRowDxfId="194"/>
    <tableColumn id="7" xr3:uid="{F703B43E-53DC-4E0D-99E8-DF0C057A2CF0}" name="Total Cost" totalsRowFunction="custom" dataDxfId="193" totalsRowDxfId="192">
      <calculatedColumnFormula>Table544[[#This Row],[Cost]]*Table544[[#This Row],[Quantity]]</calculatedColumnFormula>
      <totalsRowFormula>SUM(Table544[Total Cost])</totalsRowFormula>
    </tableColumn>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9FEB07F9-2988-4897-88B6-94107CAACE80}" name="Table645" displayName="Table645" ref="B23:H27" totalsRowCount="1">
  <autoFilter ref="B23:H26" xr:uid="{FF823593-A8AF-42AE-BB98-D0F20419F10A}"/>
  <tableColumns count="7">
    <tableColumn id="1" xr3:uid="{35218B33-6A28-441A-8BF9-1AC810316568}" name="Course Name"/>
    <tableColumn id="2" xr3:uid="{68FE72C9-B25A-4D97-81B7-253A0D6EFF27}" name="Purpose"/>
    <tableColumn id="3" xr3:uid="{9F5D4170-8DE5-4878-BD12-D513827D753A}" name="Loction"/>
    <tableColumn id="4" xr3:uid="{3FD0B700-51A9-4ACD-89FD-EAD4D1CDC0DB}" name="Delivery Method"/>
    <tableColumn id="5" xr3:uid="{6BEA87C9-11CB-47EB-9DFA-3D65FBF296F0}" name="Cost" dataDxfId="191" totalsRowDxfId="190" dataCellStyle="Currency"/>
    <tableColumn id="6" xr3:uid="{DDF3DF3A-361E-4A0B-8730-D2685E7D7D36}" name="# of Staff" dataDxfId="189" totalsRowDxfId="188"/>
    <tableColumn id="7" xr3:uid="{A8221A07-A0C5-4A8D-9845-85014E8D912D}" name="Total Cost" totalsRowFunction="custom" dataDxfId="187" totalsRowDxfId="186" dataCellStyle="Currency">
      <calculatedColumnFormula>Table645[[#This Row],[Cost]]*Table645[[#This Row],['# of Staff]]</calculatedColumnFormula>
      <totalsRowFormula>SUM(Table645[],Table645[Total Cost])</totalsRowFormula>
    </tableColumn>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E4844D3-678D-4FBE-B9F5-7285B90C92C9}" name="Table746" displayName="Table746" ref="B30:H35" totalsRowCount="1">
  <autoFilter ref="B30:H34" xr:uid="{CAF8363C-9547-475C-8E81-5C80C63BC6CC}"/>
  <tableColumns count="7">
    <tableColumn id="1" xr3:uid="{D467CECD-7768-4803-822F-503C5A236180}" name="Item"/>
    <tableColumn id="2" xr3:uid="{F30B04A5-604E-4316-8E4E-16A3EBC1952F}" name="Type"/>
    <tableColumn id="3" xr3:uid="{38C39BC9-AA26-48C4-88E7-9643C4F0F702}" name="Cost" totalsRowDxfId="185" dataCellStyle="Currency"/>
    <tableColumn id="4" xr3:uid="{EB259298-AE47-4348-90E7-F4C7BC2820C0}" name="Unit" dataDxfId="184" totalsRowDxfId="183" dataCellStyle="Currency"/>
    <tableColumn id="5" xr3:uid="{63DAD145-9686-4A46-B901-CB55B34ED4F9}" name="Basis"/>
    <tableColumn id="6" xr3:uid="{21298167-CCE6-4E26-8FB0-2DCA105CEE63}" name="Quantity" dataDxfId="182" totalsRowDxfId="181"/>
    <tableColumn id="7" xr3:uid="{AE5EE7BF-0A6D-418E-91F9-FDA1A1E07354}" name="Total Cost" totalsRowFunction="custom" dataDxfId="180" totalsRowDxfId="179" dataCellStyle="Currency">
      <calculatedColumnFormula>Table746[[#This Row],[Cost]]*Table746[[#This Row],[Quantity]]</calculatedColumnFormula>
      <totalsRowFormula>SUM(Table746[Total Cost])</totalsRowFormula>
    </tableColumn>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C79B943-3472-4F1B-A1CB-B323F3897AA0}" name="Table7947" displayName="Table7947" ref="B45:H49" totalsRowCount="1">
  <autoFilter ref="B45:H48" xr:uid="{AD47F05D-9BCE-4EEE-A03B-1FE21C80EE0B}"/>
  <tableColumns count="7">
    <tableColumn id="1" xr3:uid="{F2CEE98A-B506-4B09-8AD0-5A70DB0D535A}" name="Item"/>
    <tableColumn id="2" xr3:uid="{AF626841-A868-4D00-92DC-D32747C6425A}" name="Type"/>
    <tableColumn id="3" xr3:uid="{1D2998F0-1134-4816-BBDE-8F8C0EF01786}" name="Cost" totalsRowDxfId="178" dataCellStyle="Currency" totalsRowCellStyle="Currency"/>
    <tableColumn id="4" xr3:uid="{1AC21CBF-AB08-40F5-958B-6B92841FC2B0}" name="Unit" dataDxfId="177" totalsRowDxfId="176" dataCellStyle="Currency" totalsRowCellStyle="Currency"/>
    <tableColumn id="5" xr3:uid="{E25294FB-78FA-4C2D-93AB-66A56F115411}" name="Basis"/>
    <tableColumn id="6" xr3:uid="{AA60A532-2F66-4746-A8DA-7FEB5FF6CD7B}" name="Quantity" dataDxfId="175" totalsRowDxfId="174"/>
    <tableColumn id="7" xr3:uid="{B2FA9C3B-A548-4FA7-8257-FDDD29776239}" name="Total Cost" totalsRowFunction="custom" dataDxfId="173" totalsRowDxfId="172" dataCellStyle="Currency" totalsRowCellStyle="Currency">
      <calculatedColumnFormula>Table7947[[#This Row],[Cost]]*Table7947[[#This Row],[Quantity]]</calculatedColumnFormula>
      <totalsRowFormula>SUM(Table7947[Total Cost])</totalsRow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4C3463E-8467-49E6-9539-C498A0FD385E}" name="Table51724" displayName="Table51724" ref="B31:H37" totalsRowCount="1" headerRowDxfId="308" dataDxfId="307" totalsRowDxfId="306">
  <autoFilter ref="B31:H36" xr:uid="{84C3463E-8467-49E6-9539-C498A0FD385E}"/>
  <tableColumns count="7">
    <tableColumn id="1" xr3:uid="{49709262-21FA-411F-ABBB-1E39D8C494C5}" name="Purpose of Travel" dataDxfId="305" totalsRowDxfId="304"/>
    <tableColumn id="2" xr3:uid="{E3FFA03C-4305-4413-BB2A-70E027458622}" name="Location" dataDxfId="303" totalsRowDxfId="302"/>
    <tableColumn id="3" xr3:uid="{8396FF0C-DEA4-4C05-A67E-21167A2BEF83}" name="Expense Type" dataDxfId="301" totalsRowDxfId="300"/>
    <tableColumn id="4" xr3:uid="{5711A4B5-8A48-4FE6-A071-288E51CE5C3C}" name="Basis" dataDxfId="299" totalsRowDxfId="298"/>
    <tableColumn id="5" xr3:uid="{99EFE96C-FA92-427C-B646-D2BF8F5293BD}" name="Cost" dataDxfId="297" totalsRowDxfId="296" dataCellStyle="Currency"/>
    <tableColumn id="6" xr3:uid="{B0CAAB96-21EF-4D2D-BF43-1F6DED774DD7}" name="Quantity" dataDxfId="295" totalsRowDxfId="294"/>
    <tableColumn id="7" xr3:uid="{961FD5FE-5AC2-4EAA-A55B-EC857233CD7C}" name="Total Cost" totalsRowFunction="custom" dataDxfId="293" totalsRowDxfId="292">
      <calculatedColumnFormula>Table51724[[#This Row],[Cost]]*Table51724[[#This Row],[Quantity]]</calculatedColumnFormula>
      <totalsRowFormula>SUM(Table51724[Total Cost])</totalsRowFormula>
    </tableColumn>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9E3642D7-4FBB-4AAC-999E-34E3ABDCBE57}" name="Table7248" displayName="Table7248" ref="B38:H42" totalsRowCount="1">
  <autoFilter ref="B38:H41" xr:uid="{C7F6599B-D930-44BE-9E7F-39A3825B7C35}"/>
  <tableColumns count="7">
    <tableColumn id="1" xr3:uid="{3263ACF8-96B7-4A6D-A8BB-5322E92DFB33}" name="Item"/>
    <tableColumn id="2" xr3:uid="{4D7487F8-DA5F-445E-AA47-147448C33440}" name="Type"/>
    <tableColumn id="3" xr3:uid="{82567204-23A3-4823-A99E-82D44660FEAD}" name="Cost" totalsRowDxfId="171" dataCellStyle="Currency" totalsRowCellStyle="Currency"/>
    <tableColumn id="4" xr3:uid="{B0443B90-5BFC-4644-9D4A-287B05E39AB0}" name="Unit" dataDxfId="170" totalsRowDxfId="169" dataCellStyle="Currency" totalsRowCellStyle="Currency"/>
    <tableColumn id="5" xr3:uid="{3A5D28E3-AFA8-4C7F-8C90-91FAC1A42D78}" name="Basis"/>
    <tableColumn id="6" xr3:uid="{BB1FA40B-7738-4904-877C-F57C0CEE29D7}" name="Quantity" dataDxfId="168" totalsRowDxfId="167"/>
    <tableColumn id="7" xr3:uid="{4C6E9816-9441-499A-92C8-8A0F72EE40E5}" name="Total Cost" totalsRowFunction="custom" dataDxfId="166" totalsRowDxfId="165" dataCellStyle="Currency" totalsRowCellStyle="Currency">
      <calculatedColumnFormula>Table7248[[#This Row],[Cost]]*Table7248[[#This Row],[Quantity]]</calculatedColumnFormula>
      <totalsRowFormula>SUM(Table7248[Total Cost])</totalsRowFormula>
    </tableColumn>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1D89C8E-75CF-47ED-AE5B-20200B68E5EC}" name="Table2449" displayName="Table2449" ref="B9:H13" totalsRowCount="1" headerRowDxfId="164" totalsRowDxfId="163">
  <autoFilter ref="B9:H12" xr:uid="{B44E0AD8-0454-4CCC-B153-818E15AF446F}"/>
  <tableColumns count="7">
    <tableColumn id="1" xr3:uid="{1654B686-67F6-41AA-90B8-ECCC8A955AB5}" name="Name" totalsRowDxfId="162"/>
    <tableColumn id="2" xr3:uid="{76927338-DF82-4410-97E3-A142AD1B4EA2}" name="Position Title" totalsRowDxfId="161"/>
    <tableColumn id="3" xr3:uid="{F1C0B5D9-7BF6-4079-9ADA-E62C0A11EB0E}" name="Salary" totalsRowDxfId="160"/>
    <tableColumn id="4" xr3:uid="{CD7443BC-AF3F-4EFD-B405-FF0419BC9250}" name="Basis" totalsRowDxfId="159"/>
    <tableColumn id="5" xr3:uid="{8822C6E8-85F5-4CAF-A8EE-30A546B00E8D}" name="Time Worked" totalsRowDxfId="158"/>
    <tableColumn id="6" xr3:uid="{C382D826-7144-4841-A696-96B5397405D5}" name="Fringe Percentage" totalsRowDxfId="157"/>
    <tableColumn id="7" xr3:uid="{981D8145-83A4-427A-B26A-50C3382788D0}" name="Total Cost" totalsRowFunction="custom" totalsRowDxfId="156">
      <calculatedColumnFormula>D10*F10*G10</calculatedColumnFormula>
      <totalsRowFormula>SUM(Table2449[Total Cost])</totalsRowFormula>
    </tableColumn>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1F53F108-A43A-4912-A5A3-EA901DAFA60B}" name="Table24350" displayName="Table24350" ref="B3:H7" totalsRowCount="1" headerRowDxfId="155" totalsRowDxfId="154">
  <autoFilter ref="B3:H6" xr:uid="{B80CE93B-5A09-4D63-8328-12559518D1E2}"/>
  <tableColumns count="7">
    <tableColumn id="1" xr3:uid="{4651625B-266E-4831-B31A-80E5BA22769C}" name="Name" totalsRowDxfId="153"/>
    <tableColumn id="2" xr3:uid="{6AA9F4BA-B64E-437C-9F0B-AE5370BF7E0C}" name="Position Title" totalsRowDxfId="152"/>
    <tableColumn id="3" xr3:uid="{2F085AEC-83CC-4965-BB41-8AD600C40683}" name="Salary" totalsRowDxfId="151"/>
    <tableColumn id="4" xr3:uid="{CAC7BF12-CEE2-4BF6-9CAA-216E68F2F94B}" name="Basis" totalsRowDxfId="150"/>
    <tableColumn id="5" xr3:uid="{464BCE61-C91E-45A8-9B5B-CA94871CE618}" name="Time Worked" totalsRowDxfId="149"/>
    <tableColumn id="6" xr3:uid="{89D1256E-5AB2-4018-8BD0-9B764C3ECBED}" name="Percentage" totalsRowDxfId="148"/>
    <tableColumn id="7" xr3:uid="{83BB6BF4-49AA-4317-AB6D-498A7948DC94}" name="Total Cost" totalsRowFunction="custom" totalsRowDxfId="147">
      <calculatedColumnFormula>D4*F4*G4</calculatedColumnFormula>
      <totalsRowFormula>SUM(Table24350[Total Cost])</totalsRowFormula>
    </tableColumn>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49C9704-2C7F-4461-8385-CD3EF36B21B5}" name="Table54451" displayName="Table54451" ref="B17:H21" totalsRowCount="1" headerRowDxfId="146" totalsRowDxfId="145">
  <autoFilter ref="B17:H20" xr:uid="{956D55BB-CF00-4ABD-AFE3-C32E32F202CE}"/>
  <tableColumns count="7">
    <tableColumn id="1" xr3:uid="{821295EF-277E-43D4-A415-8C74AB896D82}" name="Purpose of Travel" totalsRowDxfId="144"/>
    <tableColumn id="2" xr3:uid="{6BB5EF34-7CA5-45F2-9A04-C5E6B3CE4FA5}" name="Location" totalsRowDxfId="143"/>
    <tableColumn id="3" xr3:uid="{BC1C2840-D8A8-46A9-AD4E-D14CF04B1067}" name="Expense Type" dataDxfId="142" totalsRowDxfId="141"/>
    <tableColumn id="4" xr3:uid="{0AC286E0-2024-4234-9CDC-9CC05C777B7A}" name="Basis" totalsRowDxfId="140"/>
    <tableColumn id="5" xr3:uid="{3080C8AE-3EE6-443D-A2FA-A5662194D58C}" name="Cost" totalsRowDxfId="139" dataCellStyle="Currency"/>
    <tableColumn id="6" xr3:uid="{FFBA479E-6C44-48F8-BA2E-D2FF1D51A131}" name="Quantity" totalsRowDxfId="138"/>
    <tableColumn id="7" xr3:uid="{38A8B8D6-3E7C-4605-BE3B-2F0BBD49B313}" name="Total Cost" totalsRowFunction="custom" dataDxfId="137" totalsRowDxfId="136">
      <calculatedColumnFormula>Table54451[[#This Row],[Cost]]*Table54451[[#This Row],[Quantity]]</calculatedColumnFormula>
      <totalsRowFormula>SUM(Table54451[Total Cost])</totalsRowFormula>
    </tableColumn>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5FEE0F3B-C91A-483C-968B-1F0A1034498E}" name="Table64552" displayName="Table64552" ref="B24:H28" totalsRowCount="1">
  <autoFilter ref="B24:H27" xr:uid="{FF823593-A8AF-42AE-BB98-D0F20419F10A}"/>
  <tableColumns count="7">
    <tableColumn id="1" xr3:uid="{9723DFB5-0608-4F54-8BA9-9DA3A1BEC5ED}" name="Course Name"/>
    <tableColumn id="2" xr3:uid="{34838D38-9FB6-4FB3-B819-3080249E0DA6}" name="Purpose"/>
    <tableColumn id="3" xr3:uid="{251AA5D7-F2F6-46CC-B016-21919A5DAD6B}" name="Loction"/>
    <tableColumn id="4" xr3:uid="{41A5F3EB-498A-42B8-8535-CA647E41470F}" name="Delivery Method"/>
    <tableColumn id="5" xr3:uid="{D8409B8F-57D0-4732-9B7D-B23D29BBCAF3}" name="Cost" dataDxfId="135" totalsRowDxfId="134" dataCellStyle="Currency"/>
    <tableColumn id="6" xr3:uid="{998B5D89-CC48-4696-8A1D-DDBA0D275413}" name="# of Staff" dataDxfId="133" totalsRowDxfId="132"/>
    <tableColumn id="7" xr3:uid="{85204551-44B5-49E1-83D4-EF8BE74566F9}" name="Total Cost" totalsRowFunction="custom" dataDxfId="131" totalsRowDxfId="130" dataCellStyle="Currency">
      <calculatedColumnFormula>Table64552[[#This Row],[Cost]]*Table64552[[#This Row],['# of Staff]]</calculatedColumnFormula>
      <totalsRowFormula>SUM(Table64552[],Table64552[Total Cost])</totalsRowFormula>
    </tableColumn>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3F2994A-8BF3-40D6-9DBB-444C86E2C04B}" name="Table74653" displayName="Table74653" ref="B31:H35" totalsRowCount="1">
  <autoFilter ref="B31:H34" xr:uid="{CAF8363C-9547-475C-8E81-5C80C63BC6CC}"/>
  <tableColumns count="7">
    <tableColumn id="1" xr3:uid="{F548BFF4-7407-484B-9F4B-F1EAA0CF85DA}" name="Item"/>
    <tableColumn id="2" xr3:uid="{CDAECEE1-825C-4E2A-8E05-3CB61190B30D}" name="Type"/>
    <tableColumn id="3" xr3:uid="{57B96C12-FC61-42A7-AD07-DAD25781E233}" name="Cost" totalsRowDxfId="129" dataCellStyle="Currency" totalsRowCellStyle="Currency"/>
    <tableColumn id="4" xr3:uid="{27D1EF76-7FE5-4DCF-9F1C-EE2AA27D1417}" name="Unit" dataDxfId="128" totalsRowDxfId="127" dataCellStyle="Currency" totalsRowCellStyle="Currency"/>
    <tableColumn id="5" xr3:uid="{09A07986-B887-4F7C-905C-B649E5A70784}" name="Basis"/>
    <tableColumn id="6" xr3:uid="{38CBABD4-43F5-4B74-A29C-9AF9211F8559}" name="Quantity" dataDxfId="126" totalsRowDxfId="125"/>
    <tableColumn id="7" xr3:uid="{FC45C629-EAF0-48A5-945F-448098183C19}" name="Total Cost" totalsRowFunction="custom" dataDxfId="124" totalsRowDxfId="123" dataCellStyle="Currency" totalsRowCellStyle="Currency">
      <calculatedColumnFormula>Table74653[[#This Row],[Cost]]*Table74653[[#This Row],[Quantity]]</calculatedColumnFormula>
      <totalsRowFormula>SUM(Table74653[Total Cost])</totalsRowFormula>
    </tableColumn>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3C112ECE-8656-4D4C-B554-DC95BFE9AE75}" name="Table794754" displayName="Table794754" ref="B45:H49" totalsRowCount="1">
  <autoFilter ref="B45:H48" xr:uid="{AD47F05D-9BCE-4EEE-A03B-1FE21C80EE0B}"/>
  <tableColumns count="7">
    <tableColumn id="1" xr3:uid="{D07AB19B-9E08-4939-9FD1-14E3C05F827B}" name="Item"/>
    <tableColumn id="2" xr3:uid="{2B4AC63A-AE60-4B9A-99AE-79E2A1672926}" name="Type"/>
    <tableColumn id="3" xr3:uid="{4814DDF2-6EF6-47D0-8E7C-051C6A6DFB64}" name="Cost" totalsRowDxfId="122" dataCellStyle="Currency" totalsRowCellStyle="Currency"/>
    <tableColumn id="4" xr3:uid="{D4C7942F-E256-4535-905C-C92CAC2D1BF5}" name="Unit" dataDxfId="121" totalsRowDxfId="120" dataCellStyle="Currency" totalsRowCellStyle="Currency"/>
    <tableColumn id="5" xr3:uid="{77356E8F-8F01-4B56-A7C8-357E5C4D64F6}" name="Basis"/>
    <tableColumn id="6" xr3:uid="{6F2DFA87-C074-4246-9C24-653F244ADE98}" name="Quantity" dataDxfId="119" totalsRowDxfId="118"/>
    <tableColumn id="7" xr3:uid="{39B6C48F-5616-46B4-9A75-D327CCC430DC}" name="Total Cost" totalsRowFunction="custom" dataDxfId="117" totalsRowDxfId="116" dataCellStyle="Currency" totalsRowCellStyle="Currency">
      <calculatedColumnFormula>Table794754[[#This Row],[Cost]]*Table794754[[#This Row],[Quantity]]</calculatedColumnFormula>
      <totalsRowFormula>SUM(Table794754[Total Cost])</totalsRowFormula>
    </tableColumn>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B9CF75D-83A7-41D2-91C0-E9094FE32AC7}" name="Table724855" displayName="Table724855" ref="B38:H42" totalsRowCount="1">
  <autoFilter ref="B38:H41" xr:uid="{C7F6599B-D930-44BE-9E7F-39A3825B7C35}"/>
  <tableColumns count="7">
    <tableColumn id="1" xr3:uid="{C2469BA0-BEE6-42FF-9AA2-F54D2D89014C}" name="Item"/>
    <tableColumn id="2" xr3:uid="{5CA36337-5C25-4853-9289-C08B0D966885}" name="Type"/>
    <tableColumn id="3" xr3:uid="{5B1CD882-C718-4D6B-A5DA-7CB4AD8798F4}" name="Cost" totalsRowDxfId="115" dataCellStyle="Currency" totalsRowCellStyle="Currency"/>
    <tableColumn id="4" xr3:uid="{87AB97B5-7055-467F-B05C-5C35CD1E1722}" name="Unit" dataDxfId="114" totalsRowDxfId="113" dataCellStyle="Currency" totalsRowCellStyle="Currency"/>
    <tableColumn id="5" xr3:uid="{D4A1B87C-6639-4759-BEA1-BB2B90A6B079}" name="Basis"/>
    <tableColumn id="6" xr3:uid="{CA5FE1A3-B3B5-4D31-88E1-BEF1D163F386}" name="Quantity" dataDxfId="112" totalsRowDxfId="111"/>
    <tableColumn id="7" xr3:uid="{DB4A8473-FC3F-466C-899D-EC8CE97076A1}" name="Total Cost" totalsRowFunction="custom" dataDxfId="110" totalsRowDxfId="109" dataCellStyle="Currency" totalsRowCellStyle="Currency">
      <calculatedColumnFormula>Table724855[[#This Row],[Cost]]*Table724855[[#This Row],[Quantity]]</calculatedColumnFormula>
      <totalsRowFormula>SUM(Table724855[Total Cost])</totalsRowFormula>
    </tableColumn>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452DAAC-60FB-4D79-9A94-C46CC018B881}" name="Table244956" displayName="Table244956" ref="B10:H14" totalsRowCount="1" headerRowDxfId="108" totalsRowDxfId="107">
  <autoFilter ref="B10:H13" xr:uid="{B44E0AD8-0454-4CCC-B153-818E15AF446F}"/>
  <tableColumns count="7">
    <tableColumn id="1" xr3:uid="{49F83C7F-1791-4782-B0C5-FA2E3F049C90}" name="Name" totalsRowDxfId="106"/>
    <tableColumn id="2" xr3:uid="{D7FDC0BA-A7B7-4089-AEE8-B6B2370BA909}" name="Position Title" totalsRowDxfId="105"/>
    <tableColumn id="3" xr3:uid="{D0112EF2-334A-4AEB-8FE1-D61DF72AE1F4}" name="Salary" totalsRowDxfId="104"/>
    <tableColumn id="4" xr3:uid="{CCD05FBD-C1A6-4912-88D0-05BE0A369FBB}" name="Basis" totalsRowDxfId="103"/>
    <tableColumn id="5" xr3:uid="{2A5D5819-76BB-4FA5-833F-74CF6CD6ADF3}" name="Time Worked" totalsRowDxfId="102"/>
    <tableColumn id="6" xr3:uid="{0DD85E38-9D2D-451D-BACA-8D08C0BE3744}" name="Fringe Percentage" totalsRowDxfId="101"/>
    <tableColumn id="7" xr3:uid="{11442A81-26E2-4929-A816-8D53C202D60F}" name="Total Cost" totalsRowFunction="custom" totalsRowDxfId="100">
      <calculatedColumnFormula>D11*F11*G11</calculatedColumnFormula>
      <totalsRowFormula>SUM(Table244956[Total Cost])</totalsRowFormula>
    </tableColumn>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61812418-E248-47E7-A97F-B31337D152D2}" name="Table2435057" displayName="Table2435057" ref="B3:H7" totalsRowCount="1" headerRowDxfId="99" totalsRowDxfId="98">
  <autoFilter ref="B3:H6" xr:uid="{B80CE93B-5A09-4D63-8328-12559518D1E2}"/>
  <tableColumns count="7">
    <tableColumn id="1" xr3:uid="{C2DA661D-10D9-4F9F-9BF3-5B024729A525}" name="Name" totalsRowDxfId="97"/>
    <tableColumn id="2" xr3:uid="{502D4213-7116-4035-BFE4-E8106A501494}" name="Position Title" totalsRowDxfId="96"/>
    <tableColumn id="3" xr3:uid="{1F8272A5-AEF6-4716-BD72-3FE397F37FE9}" name="Salary" totalsRowDxfId="95"/>
    <tableColumn id="4" xr3:uid="{646C1FC7-4FA1-452A-8D8C-1A31B32B7486}" name="Basis" totalsRowDxfId="94"/>
    <tableColumn id="5" xr3:uid="{FF612503-8415-42A8-A64E-30154C157278}" name="Time Worked" totalsRowDxfId="93"/>
    <tableColumn id="6" xr3:uid="{CF7CCFAD-7FAD-43AF-9349-1BA145208B45}" name="Percentage" totalsRowDxfId="92"/>
    <tableColumn id="7" xr3:uid="{B51D7BD0-07AE-4CF1-8DB8-1763F2C5A51C}" name="Total Cost" totalsRowFunction="custom" totalsRowDxfId="91">
      <calculatedColumnFormula>D4*F4*G4</calculatedColumnFormula>
      <totalsRowFormula>SUM(Table2435057[Total Cost])</totalsRow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0C8D69E-04E5-4F3B-BE60-24F4C9456BA3}" name="Table61825" displayName="Table61825" ref="B40:H44" totalsRowCount="1">
  <autoFilter ref="B40:H43" xr:uid="{20C8D69E-04E5-4F3B-BE60-24F4C9456BA3}"/>
  <tableColumns count="7">
    <tableColumn id="1" xr3:uid="{56BEC3C4-DAF4-4B9B-B7FA-1D4E9DE7E1C9}" name="Course Name"/>
    <tableColumn id="2" xr3:uid="{8667F48C-52D7-49FB-A556-E8F892D5EDB0}" name="Purpose"/>
    <tableColumn id="3" xr3:uid="{43B1CDD7-935D-4F95-B7C2-0BC7D32C836C}" name="Location"/>
    <tableColumn id="4" xr3:uid="{22BAE0EA-AF09-480D-829B-88B2471964DA}" name="Delivery Method"/>
    <tableColumn id="5" xr3:uid="{41E144CE-A183-46DD-A386-53920063DA51}" name="Cost" dataDxfId="291" totalsRowDxfId="290" dataCellStyle="Currency"/>
    <tableColumn id="6" xr3:uid="{9ECAFE38-BC31-46BE-A786-8EEA0D807EE5}" name="# of Staff" dataDxfId="289" totalsRowDxfId="288"/>
    <tableColumn id="7" xr3:uid="{8AA9638A-5B58-42ED-A829-E735C56866DA}" name="Total Cost" totalsRowFunction="custom" dataDxfId="287" totalsRowDxfId="286" dataCellStyle="Currency">
      <calculatedColumnFormula>Table61825[[#This Row],[Cost]]*Table61825[[#This Row],['# of Staff]]</calculatedColumnFormula>
      <totalsRowFormula>SUM(Table61825[],Table61825[Total Cost])</totalsRowFormula>
    </tableColumn>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307F249-383A-4A80-AFC6-CDC9D6425F57}" name="Table5445158" displayName="Table5445158" ref="B17:H21" totalsRowCount="1" headerRowDxfId="90" totalsRowDxfId="89">
  <autoFilter ref="B17:H20" xr:uid="{956D55BB-CF00-4ABD-AFE3-C32E32F202CE}"/>
  <tableColumns count="7">
    <tableColumn id="1" xr3:uid="{4FCF6701-CB49-4D92-A0CA-9A1F1B4653F0}" name="Purpose of Travel" totalsRowDxfId="88"/>
    <tableColumn id="2" xr3:uid="{7C247847-5AAB-499E-B75B-FB730C4099AD}" name="Location" totalsRowDxfId="87"/>
    <tableColumn id="3" xr3:uid="{6ADB93D1-CE4A-47BD-BB3C-1AACE0A8E6AE}" name="Expense Type" dataDxfId="86" totalsRowDxfId="85"/>
    <tableColumn id="4" xr3:uid="{AC492C69-917E-484C-8F2A-C073FDD42A5E}" name="Basis" totalsRowDxfId="84"/>
    <tableColumn id="5" xr3:uid="{0BDDC44A-31C9-4DAB-8413-4BAD40BF2075}" name="Cost" totalsRowDxfId="83" dataCellStyle="Currency"/>
    <tableColumn id="6" xr3:uid="{A033AC30-AFDD-4607-A84B-8D4A5BA2748B}" name="Quantity" totalsRowDxfId="82"/>
    <tableColumn id="7" xr3:uid="{0C6BAA70-1B4F-4C24-83CF-F2356C63D20F}" name="Total Cost" totalsRowFunction="custom" dataDxfId="81" totalsRowDxfId="80">
      <calculatedColumnFormula>Table5445158[[#This Row],[Cost]]*Table5445158[[#This Row],[Quantity]]</calculatedColumnFormula>
      <totalsRowFormula>SUM(Table5445158[Total Cost])</totalsRowFormula>
    </tableColumn>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0286423-B78F-4536-88FD-EB906D9CEC20}" name="Table6455259" displayName="Table6455259" ref="B24:H28" totalsRowCount="1">
  <autoFilter ref="B24:H27" xr:uid="{FF823593-A8AF-42AE-BB98-D0F20419F10A}"/>
  <tableColumns count="7">
    <tableColumn id="1" xr3:uid="{99CF5E6A-DBFD-4316-BE12-02E6FBD31115}" name="Course Name"/>
    <tableColumn id="2" xr3:uid="{3DFE3A6A-83DB-49B4-B801-EA622EBA80D1}" name="Purpose"/>
    <tableColumn id="3" xr3:uid="{EA4F82BB-FCF9-407E-967B-CF8542D59A2E}" name="Loction"/>
    <tableColumn id="4" xr3:uid="{3CF9DAC8-8D88-4E60-9BA5-AAA699B0B247}" name="Delivery Method"/>
    <tableColumn id="5" xr3:uid="{84A32B99-7B2A-431A-AD11-7D4DFBC48BD7}" name="Cost" dataDxfId="79" totalsRowDxfId="78" dataCellStyle="Currency"/>
    <tableColumn id="6" xr3:uid="{A1B99FF6-EBAA-4A66-B243-807B9C15E671}" name="# of Staff" dataDxfId="77" totalsRowDxfId="76"/>
    <tableColumn id="7" xr3:uid="{AC3CA99A-D918-4A0F-BE08-851CA3BC5168}" name="Total Cost" totalsRowFunction="custom" dataDxfId="75" totalsRowDxfId="74" dataCellStyle="Currency">
      <calculatedColumnFormula>Table6455259[[#This Row],[Cost]]*Table6455259[[#This Row],['# of Staff]]</calculatedColumnFormula>
      <totalsRowFormula>SUM(Table6455259[],Table6455259[Total Cost])</totalsRowFormula>
    </tableColumn>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B098B21-78CF-4ADF-9535-DA593D470368}" name="Table7465360" displayName="Table7465360" ref="B31:H36" totalsRowCount="1">
  <autoFilter ref="B31:H35" xr:uid="{CAF8363C-9547-475C-8E81-5C80C63BC6CC}"/>
  <tableColumns count="7">
    <tableColumn id="1" xr3:uid="{697F901A-E393-48E8-8A5A-60F2B8811D65}" name="Item"/>
    <tableColumn id="2" xr3:uid="{40B9BE12-5254-4013-AC9E-C721131105F7}" name="Type"/>
    <tableColumn id="3" xr3:uid="{AEFBEE11-7FCD-4800-8931-B89654222B85}" name="Cost" totalsRowDxfId="73" dataCellStyle="Currency" totalsRowCellStyle="Currency"/>
    <tableColumn id="4" xr3:uid="{EC1463C6-039A-4E6C-A8D4-387B5195ED5D}" name="Unit" dataDxfId="72" totalsRowDxfId="71" dataCellStyle="Currency" totalsRowCellStyle="Currency"/>
    <tableColumn id="5" xr3:uid="{A23EC9ED-C7D4-4686-A5C7-400FB166BDC5}" name="Basis"/>
    <tableColumn id="6" xr3:uid="{756A1A66-48D7-4C22-93E7-E23A167DEA6F}" name="Quantity" dataDxfId="70" totalsRowDxfId="69"/>
    <tableColumn id="7" xr3:uid="{7FB5FAE8-CC1B-4E66-998A-89E52CC44DB1}" name="Total Cost" totalsRowFunction="custom" dataDxfId="68" totalsRowDxfId="67" dataCellStyle="Currency" totalsRowCellStyle="Currency">
      <calculatedColumnFormula>Table7465360[[#This Row],[Cost]]*Table7465360[[#This Row],[Quantity]]</calculatedColumnFormula>
      <totalsRowFormula>SUM(Table7465360[Total Cost])</totalsRowFormula>
    </tableColumn>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F41255F4-B3A4-4C12-BDFA-124014605785}" name="Table79475461" displayName="Table79475461" ref="B47:H51" totalsRowCount="1">
  <autoFilter ref="B47:H50" xr:uid="{AD47F05D-9BCE-4EEE-A03B-1FE21C80EE0B}"/>
  <tableColumns count="7">
    <tableColumn id="1" xr3:uid="{A61FC2D0-F354-4BCB-B4FC-99F7A22D49AB}" name="Item"/>
    <tableColumn id="2" xr3:uid="{E8F8796E-2250-485E-BEF3-FC6AFAE5406A}" name="Type"/>
    <tableColumn id="3" xr3:uid="{10A33D14-82AD-48C8-A353-2A4A0326E72E}" name="Cost" totalsRowDxfId="66" dataCellStyle="Currency" totalsRowCellStyle="Currency"/>
    <tableColumn id="4" xr3:uid="{11E007D8-8A5C-4C72-B285-F8E71B6F4595}" name="Unit" dataDxfId="65" totalsRowDxfId="64" dataCellStyle="Currency" totalsRowCellStyle="Currency"/>
    <tableColumn id="5" xr3:uid="{61E4DA1F-D315-4763-A1B2-9B307A14E540}" name="Basis"/>
    <tableColumn id="6" xr3:uid="{93B01EB8-2454-4847-9AF5-928EA589100F}" name="Quantity" dataDxfId="63" totalsRowDxfId="62"/>
    <tableColumn id="7" xr3:uid="{1C25CCBB-B42F-4904-83B6-1304EFD050C1}" name="Total Cost" totalsRowFunction="custom" dataDxfId="61" totalsRowDxfId="60" dataCellStyle="Currency" totalsRowCellStyle="Currency">
      <calculatedColumnFormula>Table79475461[[#This Row],[Cost]]*Table79475461[[#This Row],[Quantity]]</calculatedColumnFormula>
      <totalsRowFormula>SUM(Table79475461[Total Cost])</totalsRowFormula>
    </tableColumn>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5438B41B-D535-41D8-9CE3-20282B1E9C71}" name="Table72485562" displayName="Table72485562" ref="B39:H44" totalsRowCount="1">
  <autoFilter ref="B39:H43" xr:uid="{C7F6599B-D930-44BE-9E7F-39A3825B7C35}"/>
  <tableColumns count="7">
    <tableColumn id="1" xr3:uid="{2B8A531B-973E-42AF-8336-56C555EAF86A}" name="Item"/>
    <tableColumn id="2" xr3:uid="{6FF32130-ECEE-41E4-8934-D89C0002FBE5}" name="Type"/>
    <tableColumn id="3" xr3:uid="{4A47D68C-5582-4866-9A10-2586880F3239}" name="Cost" totalsRowDxfId="59" dataCellStyle="Currency" totalsRowCellStyle="Currency"/>
    <tableColumn id="4" xr3:uid="{FF7EB8F2-D6D3-487A-AAB1-DBE8623D8594}" name="Unit" dataDxfId="58" totalsRowDxfId="57" dataCellStyle="Currency" totalsRowCellStyle="Currency"/>
    <tableColumn id="5" xr3:uid="{2839C81B-F92C-450F-BAA2-92B06ECD2717}" name="Basis"/>
    <tableColumn id="6" xr3:uid="{02568071-9DE9-4CDD-A46E-51E59CC723E9}" name="Quantity" dataDxfId="56" totalsRowDxfId="55"/>
    <tableColumn id="7" xr3:uid="{FCD19BBB-F6FB-41AE-BC9F-0DC98B7DAE83}" name="Total Cost" totalsRowFunction="custom" dataDxfId="54" totalsRowDxfId="53" dataCellStyle="Currency" totalsRowCellStyle="Currency">
      <calculatedColumnFormula>Table72485562[[#This Row],[Cost]]*Table72485562[[#This Row],[Quantity]]</calculatedColumnFormula>
      <totalsRowFormula>SUM(Table72485562[Total Cost])</totalsRowFormula>
    </tableColumn>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6439C32-C0B8-4D75-A828-C8CFC9A9925E}" name="Table24495663" displayName="Table24495663" ref="B10:H14" totalsRowCount="1" headerRowDxfId="52" totalsRowDxfId="51">
  <autoFilter ref="B10:H13" xr:uid="{B44E0AD8-0454-4CCC-B153-818E15AF446F}"/>
  <tableColumns count="7">
    <tableColumn id="1" xr3:uid="{D2D718D8-B378-4C76-8DFD-43BC6CBBC65D}" name="Name" totalsRowDxfId="50"/>
    <tableColumn id="2" xr3:uid="{0EC9910B-C2D2-477E-959A-8D1E17A494DD}" name="Position Title" totalsRowDxfId="49"/>
    <tableColumn id="3" xr3:uid="{55884EAF-97EE-42FD-9404-E87975544BAD}" name="Salary" totalsRowDxfId="48"/>
    <tableColumn id="4" xr3:uid="{F1C9829A-6CEA-423C-8D7E-113475E3C3EE}" name="Basis" totalsRowDxfId="47"/>
    <tableColumn id="5" xr3:uid="{55AA20A2-8668-44AE-8CA9-5C84AE005FF9}" name="Time Worked" totalsRowDxfId="46"/>
    <tableColumn id="6" xr3:uid="{B076D364-816B-4A52-B4F5-BFAB9CFB2E0B}" name="Fringe Percentage" totalsRowDxfId="45"/>
    <tableColumn id="7" xr3:uid="{C241B791-EE3B-446A-8347-5A879BEF063A}" name="Total Cost" totalsRowFunction="custom" totalsRowDxfId="44">
      <calculatedColumnFormula>D11*F11*G11</calculatedColumnFormula>
      <totalsRowFormula>SUM(Table24495663[Total Cost])</totalsRowFormula>
    </tableColumn>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339662A-B2C6-4649-B050-CBB57425EE84}" name="Table243505764" displayName="Table243505764" ref="B3:H7" totalsRowCount="1" headerRowDxfId="43" totalsRowDxfId="42">
  <autoFilter ref="B3:H6" xr:uid="{B80CE93B-5A09-4D63-8328-12559518D1E2}"/>
  <tableColumns count="7">
    <tableColumn id="1" xr3:uid="{44803EF2-DE58-4811-A53E-D79026DE7822}" name="Name"/>
    <tableColumn id="2" xr3:uid="{5F449676-2C2C-4DC6-9357-6E4434CF3024}" name="Position Title"/>
    <tableColumn id="3" xr3:uid="{F667E33A-FD01-44E4-A4C5-7D88F2B574AE}" name="Salary"/>
    <tableColumn id="4" xr3:uid="{8C2AAD05-9E9A-4EEA-91E8-EA631BACBF92}" name="Basis"/>
    <tableColumn id="5" xr3:uid="{C50C5E50-4653-415E-B74E-5DE77A371713}" name="Time Worked"/>
    <tableColumn id="6" xr3:uid="{185BEFF5-DCF5-4428-B78B-556936959E2F}" name="Percentage"/>
    <tableColumn id="7" xr3:uid="{4873F742-EF48-401F-8853-F1DA756961F6}" name="Total Cost" totalsRowFunction="custom" totalsRowDxfId="41">
      <calculatedColumnFormula>D4*F4*G4</calculatedColumnFormula>
      <totalsRowFormula>SUM(Table243505764[Total Cost])</totalsRowFormula>
    </tableColumn>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75AFBB6-9DB8-4879-902F-AD52E96CC104}" name="Table544515865" displayName="Table544515865" ref="B17:H21" totalsRowCount="1" headerRowDxfId="40" totalsRowDxfId="39">
  <autoFilter ref="B17:H20" xr:uid="{956D55BB-CF00-4ABD-AFE3-C32E32F202CE}"/>
  <tableColumns count="7">
    <tableColumn id="1" xr3:uid="{EA8639F9-0804-445A-9B03-AF31DD4141EB}" name="Purpose of Travel" totalsRowDxfId="38"/>
    <tableColumn id="2" xr3:uid="{2AD39CCB-7481-43F2-84E9-C3CFC58DA147}" name="Location" totalsRowDxfId="37"/>
    <tableColumn id="3" xr3:uid="{18D5939F-DC58-4728-A5FA-3C7AB64CC460}" name="Expense Type" dataDxfId="36" totalsRowDxfId="35"/>
    <tableColumn id="4" xr3:uid="{3D485ED6-44D0-4E9D-9A6F-3AE220275143}" name="Basis" totalsRowDxfId="34"/>
    <tableColumn id="5" xr3:uid="{76DCE698-4B49-476D-97FA-30EDAEAE3D24}" name="Cost" totalsRowDxfId="33" dataCellStyle="Currency"/>
    <tableColumn id="6" xr3:uid="{AAAE40B8-712B-4E84-A895-BDB6EA361D37}" name="Quantity" totalsRowDxfId="32"/>
    <tableColumn id="7" xr3:uid="{14325AD6-9CB8-469A-AD31-D0A6C2B0F1FE}" name="Total Cost" totalsRowFunction="custom" dataDxfId="31" totalsRowDxfId="30">
      <calculatedColumnFormula>Table544515865[[#This Row],[Cost]]*Table544515865[[#This Row],[Quantity]]</calculatedColumnFormula>
      <totalsRowFormula>SUM(Table544515865[Total Cost])</totalsRowFormula>
    </tableColumn>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2AA8C736-F535-4561-9CFB-1E0D17A18CFF}" name="Table645525966" displayName="Table645525966" ref="B24:H28" totalsRowCount="1">
  <autoFilter ref="B24:H27" xr:uid="{FF823593-A8AF-42AE-BB98-D0F20419F10A}"/>
  <tableColumns count="7">
    <tableColumn id="1" xr3:uid="{D03C9F71-3A91-4F9F-82AD-10DC9EE311D3}" name="Course Name"/>
    <tableColumn id="2" xr3:uid="{1A81AC7D-1791-4256-B8BB-603C67B03BC5}" name="Purpose"/>
    <tableColumn id="3" xr3:uid="{EE3E76EF-930F-41AD-95C6-EBC1E1BB6DCA}" name="Loction"/>
    <tableColumn id="4" xr3:uid="{00A78B1C-3C9B-4210-BE51-9754237B8F4A}" name="Delivery Method"/>
    <tableColumn id="5" xr3:uid="{248A765E-7F01-4104-96B2-72B7C85CCAE7}" name="Cost" dataDxfId="29" totalsRowDxfId="28" dataCellStyle="Currency"/>
    <tableColumn id="6" xr3:uid="{4282B548-E6F1-48C6-B581-9801514E8758}" name="# of Staff" dataDxfId="27" totalsRowDxfId="26"/>
    <tableColumn id="7" xr3:uid="{48BB654C-08FB-40EB-999B-BA734BEE7504}" name="Total Cost" totalsRowFunction="custom" dataDxfId="25" totalsRowDxfId="24" dataCellStyle="Currency">
      <calculatedColumnFormula>Table645525966[[#This Row],[Cost]]*Table645525966[[#This Row],['# of Staff]]</calculatedColumnFormula>
      <totalsRowFormula>SUM(Table645525966[],Table645525966[Total Cost])</totalsRowFormula>
    </tableColumn>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4C416D42-85C9-4DF2-A5ED-671CEC9C24C3}" name="Table746536067" displayName="Table746536067" ref="B31:H36" totalsRowCount="1">
  <autoFilter ref="B31:H35" xr:uid="{CAF8363C-9547-475C-8E81-5C80C63BC6CC}"/>
  <tableColumns count="7">
    <tableColumn id="1" xr3:uid="{D49C4FDA-BD3F-40A5-BF32-31E1465E6569}" name="Item"/>
    <tableColumn id="2" xr3:uid="{BB2BDCCE-99B7-40A3-B6C6-E6F4C597F8A4}" name="Type"/>
    <tableColumn id="3" xr3:uid="{0C256487-6D44-42D8-96E7-7285CAE6BBD7}" name="Cost" totalsRowDxfId="23" dataCellStyle="Currency" totalsRowCellStyle="Currency"/>
    <tableColumn id="4" xr3:uid="{B5EFBE7E-1284-4B26-BD47-8061A3D4804D}" name="Unit" dataDxfId="22" totalsRowDxfId="21" dataCellStyle="Currency" totalsRowCellStyle="Currency"/>
    <tableColumn id="5" xr3:uid="{48B37C7A-2278-4488-A282-FF086BA0A1AB}" name="Basis"/>
    <tableColumn id="6" xr3:uid="{9AB844EA-3B8E-4BEE-88C5-BA701B6D6067}" name="Quantity" dataDxfId="20" totalsRowDxfId="19"/>
    <tableColumn id="7" xr3:uid="{12FB92C6-89CA-4A30-A8A1-D1B136A65627}" name="Total Cost" totalsRowFunction="custom" dataDxfId="18" totalsRowDxfId="17" dataCellStyle="Currency" totalsRowCellStyle="Currency">
      <calculatedColumnFormula>Table746536067[[#This Row],[Cost]]*Table746536067[[#This Row],[Quantity]]</calculatedColumnFormula>
      <totalsRowFormula>SUM(Table746536067[Total Cost])</totalsRow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81F0975-867D-454C-9DBC-1BD3F9BEAC03}" name="Table71926" displayName="Table71926" ref="B47:H52" totalsRowCount="1">
  <autoFilter ref="B47:H51" xr:uid="{B81F0975-867D-454C-9DBC-1BD3F9BEAC03}"/>
  <tableColumns count="7">
    <tableColumn id="1" xr3:uid="{D6D3F055-A39E-48BF-9F95-82B89BA48362}" name="Item"/>
    <tableColumn id="2" xr3:uid="{57811910-ED75-4EFB-8C7F-07AA7D802B2E}" name="Type"/>
    <tableColumn id="3" xr3:uid="{52038472-304E-4F8B-892F-946885CABA82}" name="Cost" totalsRowDxfId="285" dataCellStyle="Currency"/>
    <tableColumn id="4" xr3:uid="{DBED2D9C-BB11-49A0-8F85-0FBA13FD8511}" name="Unit" dataDxfId="284" totalsRowDxfId="283" dataCellStyle="Currency"/>
    <tableColumn id="5" xr3:uid="{DBA6504F-9603-45F7-8880-7C0FD83B4E66}" name="Basis"/>
    <tableColumn id="6" xr3:uid="{8B37EF46-FAFB-41EC-8354-2EA2D2D3C2E9}" name="Quantity" dataDxfId="282" totalsRowDxfId="281"/>
    <tableColumn id="7" xr3:uid="{BD7D0FD2-1996-4676-8F2A-627EEB6E5162}" name="Total Cost" totalsRowFunction="custom" dataDxfId="280" totalsRowDxfId="279" dataCellStyle="Currency">
      <calculatedColumnFormula>Table71926[[#This Row],[Cost]]*Table71926[[#This Row],[Quantity]]</calculatedColumnFormula>
      <totalsRowFormula>SUM(Table71926[Total Cost])</totalsRowFormula>
    </tableColumn>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C30F7E63-3A2D-40FF-8413-ADAFFB127608}" name="Table7947546168" displayName="Table7947546168" ref="B47:H51" totalsRowCount="1">
  <autoFilter ref="B47:H50" xr:uid="{AD47F05D-9BCE-4EEE-A03B-1FE21C80EE0B}"/>
  <tableColumns count="7">
    <tableColumn id="1" xr3:uid="{ADF3DAD3-730C-4A5A-B914-65CC2F5050B8}" name="Item"/>
    <tableColumn id="2" xr3:uid="{5D52ACA7-3A8A-4149-8564-122D4C6A3AA8}" name="Type"/>
    <tableColumn id="3" xr3:uid="{7F133E69-FB6F-4FFE-9F34-2EB174D6EF65}" name="Cost" totalsRowDxfId="16" dataCellStyle="Currency" totalsRowCellStyle="Currency"/>
    <tableColumn id="4" xr3:uid="{171DA6F5-B5D8-48D7-92EE-C0BBE26D11E0}" name="Unit" dataDxfId="15" totalsRowDxfId="14" dataCellStyle="Currency" totalsRowCellStyle="Currency"/>
    <tableColumn id="5" xr3:uid="{613B7298-1E55-4E93-A85D-0500BA863B6E}" name="Basis"/>
    <tableColumn id="6" xr3:uid="{68D41630-86D1-4092-BA2C-4C33867D733E}" name="Quantity" dataDxfId="13" totalsRowDxfId="12"/>
    <tableColumn id="7" xr3:uid="{CB831A01-D2E3-4BAA-A9E4-66752373AFC8}" name="Total Cost" totalsRowFunction="custom" dataDxfId="11" totalsRowDxfId="10" dataCellStyle="Currency" totalsRowCellStyle="Currency">
      <calculatedColumnFormula>Table7947546168[[#This Row],[Cost]]*Table7947546168[[#This Row],[Quantity]]</calculatedColumnFormula>
      <totalsRowFormula>SUM(Table7947546168[Total Cost])</totalsRowFormula>
    </tableColumn>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4038A6C3-EEB9-4714-9467-D934B3B11902}" name="Table7248556269" displayName="Table7248556269" ref="B39:H44" totalsRowCount="1">
  <autoFilter ref="B39:H43" xr:uid="{C7F6599B-D930-44BE-9E7F-39A3825B7C35}"/>
  <tableColumns count="7">
    <tableColumn id="1" xr3:uid="{781FF9D5-9967-4E38-9325-AE93AAB6C38F}" name="Item"/>
    <tableColumn id="2" xr3:uid="{C12CE612-EEFE-4DA9-B281-8FD2CAFFB9CC}" name="Type"/>
    <tableColumn id="3" xr3:uid="{358CA9F0-9622-41E6-A22D-8A7E8D9DDB37}" name="Cost" totalsRowDxfId="9" dataCellStyle="Currency" totalsRowCellStyle="Currency"/>
    <tableColumn id="4" xr3:uid="{D9166682-5FB1-4AFB-8E32-414C341EEB4E}" name="Unit" dataDxfId="8" totalsRowDxfId="7" dataCellStyle="Currency" totalsRowCellStyle="Currency"/>
    <tableColumn id="5" xr3:uid="{D6D8B3F3-7296-4A98-B38D-985108ED2223}" name="Basis"/>
    <tableColumn id="6" xr3:uid="{B1432128-7827-4889-AEB8-4D06490D303B}" name="Quantity" dataDxfId="6" totalsRowDxfId="5"/>
    <tableColumn id="7" xr3:uid="{3D3D968C-6463-42E9-946C-637FF3892E25}" name="Total Cost" totalsRowFunction="custom" dataDxfId="4" totalsRowDxfId="3" dataCellStyle="Currency" totalsRowCellStyle="Currency">
      <calculatedColumnFormula>Table7248556269[[#This Row],[Cost]]*Table7248556269[[#This Row],[Quantity]]</calculatedColumnFormula>
      <totalsRowFormula>SUM(Table7248556269[Total Cost])</totalsRowFormula>
    </tableColumn>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C5ED83E3-4BB9-479A-902A-4A228162661F}" name="Table2449566370" displayName="Table2449566370" ref="B10:H14" totalsRowCount="1" headerRowDxfId="2" totalsRowDxfId="1">
  <autoFilter ref="B10:H13" xr:uid="{B44E0AD8-0454-4CCC-B153-818E15AF446F}"/>
  <tableColumns count="7">
    <tableColumn id="1" xr3:uid="{9168E094-8037-4A5B-844B-FC1FAC0686F2}" name="Name"/>
    <tableColumn id="2" xr3:uid="{D52D2143-15AE-4262-B4D2-18AF445F3885}" name="Position Title"/>
    <tableColumn id="3" xr3:uid="{2F1D9DB0-8A42-4D7D-9943-75346BCF71B1}" name="Salary"/>
    <tableColumn id="4" xr3:uid="{11878E26-99CA-4974-A24B-10F4C5D8877B}" name="Basis"/>
    <tableColumn id="5" xr3:uid="{7F2F86BD-41D1-4756-A49E-33A32D2A462E}" name="Time Worked"/>
    <tableColumn id="6" xr3:uid="{EFCD91FC-2A57-44D6-B3DD-820DFEB19C39}" name="Fringe Percentage"/>
    <tableColumn id="7" xr3:uid="{39DA326A-3586-4686-A53E-070D4D77D793}" name="Total Cost" totalsRowFunction="custom" totalsRowDxfId="0">
      <calculatedColumnFormula>D11*F11*G11</calculatedColumnFormula>
      <totalsRowFormula>SUM(Table2449566370[Total Cost])</totalsRow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6C4F657-ED91-4DAE-A037-3AE1C3C179E6}" name="Table792027" displayName="Table792027" ref="B62:H66" totalsRowCount="1">
  <autoFilter ref="B62:H65" xr:uid="{F6C4F657-ED91-4DAE-A037-3AE1C3C179E6}"/>
  <tableColumns count="7">
    <tableColumn id="1" xr3:uid="{23CAA6B0-5AE3-4BBF-8580-6D5E30CB2DE1}" name="Item"/>
    <tableColumn id="2" xr3:uid="{AF8759C7-322C-46C5-9F98-AAA13D8B81A1}" name="Type"/>
    <tableColumn id="3" xr3:uid="{57693CA2-63EA-4697-9C6E-81694614316F}" name="Cost" totalsRowDxfId="278" dataCellStyle="Currency" totalsRowCellStyle="Currency"/>
    <tableColumn id="4" xr3:uid="{8EE2F742-D40B-404E-87B6-92C9EA58DB49}" name="Unit" dataDxfId="277" totalsRowDxfId="276" dataCellStyle="Currency" totalsRowCellStyle="Currency"/>
    <tableColumn id="5" xr3:uid="{7F245047-C734-49A0-8DB5-772CF5CDE267}" name="Basis"/>
    <tableColumn id="6" xr3:uid="{AADD1A0F-9462-42ED-9134-A23551A3225A}" name="Quantity" dataDxfId="275" totalsRowDxfId="274"/>
    <tableColumn id="7" xr3:uid="{F1D56DE4-509D-453A-A9C6-EFBCAC454EC5}" name="Total Cost" totalsRowFunction="custom" dataDxfId="273" totalsRowDxfId="272" dataCellStyle="Currency" totalsRowCellStyle="Currency">
      <calculatedColumnFormula>Table792027[[#This Row],[Cost]]*Table792027[[#This Row],[Quantity]]</calculatedColumnFormula>
      <totalsRowFormula>SUM(Table792027[Total Cost])</totalsRow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A5E9A0F-6ACB-4AF2-919F-7E8E1F91ECAA}" name="Table722128" displayName="Table722128" ref="B55:H59" totalsRowCount="1">
  <autoFilter ref="B55:H58" xr:uid="{AA5E9A0F-6ACB-4AF2-919F-7E8E1F91ECAA}"/>
  <tableColumns count="7">
    <tableColumn id="1" xr3:uid="{6EA65DB3-537E-406D-BE36-3BE928B0132C}" name="Item"/>
    <tableColumn id="2" xr3:uid="{D71E3711-3E16-452E-B842-AC127B95B4DC}" name="Type"/>
    <tableColumn id="3" xr3:uid="{BA5FC23D-932B-4A33-A846-621A9535A617}" name="Cost" totalsRowDxfId="271" dataCellStyle="Currency" totalsRowCellStyle="Currency"/>
    <tableColumn id="4" xr3:uid="{E620CA99-591E-4DF6-9108-D33FF5895475}" name="Unit" dataDxfId="270" totalsRowDxfId="269" dataCellStyle="Currency" totalsRowCellStyle="Currency"/>
    <tableColumn id="5" xr3:uid="{ED069114-E975-418A-9DEE-11A52B40994A}" name="Basis"/>
    <tableColumn id="6" xr3:uid="{63074EE4-718E-41A0-B925-17D51A591680}" name="Quantity" dataDxfId="268" totalsRowDxfId="267"/>
    <tableColumn id="7" xr3:uid="{0BCB335B-6922-4F5C-B67A-9BB8D9AE1D88}" name="Total Cost" totalsRowFunction="custom" dataDxfId="266" totalsRowDxfId="265" dataCellStyle="Currency" totalsRowCellStyle="Currency">
      <calculatedColumnFormula>Table722128[[#This Row],[Cost]]*Table722128[[#This Row],[Quantity]]</calculatedColumnFormula>
      <totalsRowFormula>SUM(Table722128[Total Cost])</totalsRow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B03A34D-9E22-46B1-A7CD-8C2585EE8B7E}" name="Table242229" displayName="Table242229" ref="B24:H28" totalsRowCount="1" headerRowDxfId="264" totalsRowDxfId="263">
  <autoFilter ref="B24:H27" xr:uid="{2B03A34D-9E22-46B1-A7CD-8C2585EE8B7E}"/>
  <tableColumns count="7">
    <tableColumn id="1" xr3:uid="{E5602DFB-5DB9-4DE4-8861-917638B31E38}" name="Name"/>
    <tableColumn id="2" xr3:uid="{3BB144AE-D515-430E-BF52-47AC7CF32AE2}" name="Position Title"/>
    <tableColumn id="3" xr3:uid="{33ED7115-703D-48C8-9318-F4741F5519D2}" name="Salary"/>
    <tableColumn id="4" xr3:uid="{95DA98B0-9489-4B63-895D-CBC82AE0A3BC}" name="Basis"/>
    <tableColumn id="5" xr3:uid="{36821F0F-0EF4-4CE7-B8E7-CCDD7CF3695B}" name="Time Worked"/>
    <tableColumn id="6" xr3:uid="{581901AC-7D10-4840-95ED-E470002BD052}" name="Fringe Percentage"/>
    <tableColumn id="7" xr3:uid="{9A92FB6F-4CCA-4722-8758-248F56F392AB}" name="Total Cost" totalsRowFunction="custom" totalsRowDxfId="262">
      <calculatedColumnFormula>D25*F25*G25</calculatedColumnFormula>
      <totalsRowFormula>SUM(Table242229[Total Cost])</totalsRow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0CE93B-5A09-4D63-8328-12559518D1E2}" name="Table2" displayName="Table2" ref="B3:H7" totalsRowCount="1" headerRowDxfId="261" totalsRowDxfId="260">
  <autoFilter ref="B3:H6" xr:uid="{B80CE93B-5A09-4D63-8328-12559518D1E2}"/>
  <tableColumns count="7">
    <tableColumn id="1" xr3:uid="{0398B4F6-F98E-4FE9-9DAA-D2EC89D75A98}" name="Name" totalsRowDxfId="259"/>
    <tableColumn id="2" xr3:uid="{9CA3AD17-6ECD-410C-BBAA-0F98DA21EC1A}" name="Position Title" totalsRowDxfId="258"/>
    <tableColumn id="3" xr3:uid="{123D6F1B-A753-43C7-89EB-5172F5E130C7}" name="Salary" totalsRowDxfId="257"/>
    <tableColumn id="4" xr3:uid="{D9BDFE77-EEDB-40D3-9E5A-438D389DB74C}" name="Basis" totalsRowDxfId="256"/>
    <tableColumn id="5" xr3:uid="{781C82B1-FA47-4249-903B-41C77C1AA35C}" name="Time Worked" totalsRowDxfId="255"/>
    <tableColumn id="6" xr3:uid="{9B276D6D-45DD-40D1-8098-5526C27E5D7F}" name="Percentage" totalsRowDxfId="254"/>
    <tableColumn id="7" xr3:uid="{6A444E25-FD34-497A-B886-B7A7FF7A4500}" name="Total Cost" totalsRowFunction="custom" totalsRowDxfId="253">
      <calculatedColumnFormula>D4*F4*G4</calculatedColumnFormula>
      <totalsRowFormula>SUM(Table2[Total Cost])</totalsRowFormula>
    </tableColum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6D55BB-CF00-4ABD-AFE3-C32E32F202CE}" name="Table5" displayName="Table5" ref="B17:H22" totalsRowCount="1" headerRowDxfId="252" totalsRowDxfId="251">
  <autoFilter ref="B17:H21" xr:uid="{956D55BB-CF00-4ABD-AFE3-C32E32F202CE}"/>
  <tableColumns count="7">
    <tableColumn id="1" xr3:uid="{FE7EDDFA-BFD3-48D8-834D-1573E35125CB}" name="Purpose of Travel" totalsRowDxfId="250"/>
    <tableColumn id="2" xr3:uid="{5267A68B-BCE8-445A-8149-B34FEFCF2CC9}" name="Location" totalsRowDxfId="249"/>
    <tableColumn id="3" xr3:uid="{73BF8C44-97AC-412F-A247-321340EBAB8A}" name="Expense Type" dataDxfId="248" totalsRowDxfId="247"/>
    <tableColumn id="4" xr3:uid="{CD97EDD2-94AC-402C-A7B3-A620847BDB2C}" name="Basis" totalsRowDxfId="246"/>
    <tableColumn id="5" xr3:uid="{A4022A34-47B4-4083-A8A0-C93191292F38}" name="Cost" totalsRowDxfId="245" dataCellStyle="Currency"/>
    <tableColumn id="6" xr3:uid="{65E9F7AE-C90F-410C-8D29-96E34CA3E4B2}" name="Quantity" totalsRowDxfId="244"/>
    <tableColumn id="7" xr3:uid="{C9645F24-0676-46C5-8E03-BB2405A987F0}" name="Total Cost" totalsRowFunction="custom" dataDxfId="243" totalsRowDxfId="242">
      <calculatedColumnFormula>Table5[[#This Row],[Cost]]*Table5[[#This Row],[Quantity]]</calculatedColumnFormula>
      <totalsRowFormula>SUM(Table5[Total Cost])</totalsRow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table" Target="../tables/table3.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table" Target="../tables/table2.xml"/><Relationship Id="rId38" Type="http://schemas.openxmlformats.org/officeDocument/2006/relationships/table" Target="../tables/table7.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hyperlink" Target="https://www.gsa.gov/travel/plan-book/per-diem-rates"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table" Target="../tables/table1.xml"/><Relationship Id="rId37" Type="http://schemas.openxmlformats.org/officeDocument/2006/relationships/table" Target="../tables/table6.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table" Target="../tables/table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table" Target="../tables/table4.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table" Target="../tables/table8.xml"/><Relationship Id="rId3" Type="http://schemas.openxmlformats.org/officeDocument/2006/relationships/vmlDrawing" Target="../drawings/vmlDrawing2.vml"/><Relationship Id="rId21" Type="http://schemas.openxmlformats.org/officeDocument/2006/relationships/table" Target="../tables/table11.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table" Target="../tables/table10.xml"/><Relationship Id="rId1" Type="http://schemas.openxmlformats.org/officeDocument/2006/relationships/printerSettings" Target="../printerSettings/printerSettings1.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table" Target="../tables/table14.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table" Target="../tables/table13.xml"/><Relationship Id="rId10" Type="http://schemas.openxmlformats.org/officeDocument/2006/relationships/ctrlProp" Target="../ctrlProps/ctrlProp35.xml"/><Relationship Id="rId19" Type="http://schemas.openxmlformats.org/officeDocument/2006/relationships/table" Target="../tables/table9.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table" Target="../tables/table15.xml"/><Relationship Id="rId3" Type="http://schemas.openxmlformats.org/officeDocument/2006/relationships/vmlDrawing" Target="../drawings/vmlDrawing3.vml"/><Relationship Id="rId21" Type="http://schemas.openxmlformats.org/officeDocument/2006/relationships/table" Target="../tables/table18.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3.xml"/><Relationship Id="rId16" Type="http://schemas.openxmlformats.org/officeDocument/2006/relationships/ctrlProp" Target="../ctrlProps/ctrlProp55.xml"/><Relationship Id="rId20" Type="http://schemas.openxmlformats.org/officeDocument/2006/relationships/table" Target="../tables/table17.xml"/><Relationship Id="rId1" Type="http://schemas.openxmlformats.org/officeDocument/2006/relationships/printerSettings" Target="../printerSettings/printerSettings2.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table" Target="../tables/table21.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table" Target="../tables/table20.xml"/><Relationship Id="rId10" Type="http://schemas.openxmlformats.org/officeDocument/2006/relationships/ctrlProp" Target="../ctrlProps/ctrlProp49.xml"/><Relationship Id="rId19" Type="http://schemas.openxmlformats.org/officeDocument/2006/relationships/table" Target="../tables/table16.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table" Target="../tables/table22.xml"/><Relationship Id="rId3" Type="http://schemas.openxmlformats.org/officeDocument/2006/relationships/vmlDrawing" Target="../drawings/vmlDrawing4.vml"/><Relationship Id="rId21" Type="http://schemas.openxmlformats.org/officeDocument/2006/relationships/table" Target="../tables/table25.x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69.xml"/><Relationship Id="rId20" Type="http://schemas.openxmlformats.org/officeDocument/2006/relationships/table" Target="../tables/table24.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table" Target="../tables/table28.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table" Target="../tables/table27.xml"/><Relationship Id="rId10" Type="http://schemas.openxmlformats.org/officeDocument/2006/relationships/ctrlProp" Target="../ctrlProps/ctrlProp63.xml"/><Relationship Id="rId19" Type="http://schemas.openxmlformats.org/officeDocument/2006/relationships/table" Target="../tables/table2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table" Target="../tables/table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table" Target="../tables/table29.xml"/><Relationship Id="rId3" Type="http://schemas.openxmlformats.org/officeDocument/2006/relationships/vmlDrawing" Target="../drawings/vmlDrawing5.vml"/><Relationship Id="rId21" Type="http://schemas.openxmlformats.org/officeDocument/2006/relationships/table" Target="../tables/table32.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 Type="http://schemas.openxmlformats.org/officeDocument/2006/relationships/drawing" Target="../drawings/drawing5.xml"/><Relationship Id="rId16" Type="http://schemas.openxmlformats.org/officeDocument/2006/relationships/ctrlProp" Target="../ctrlProps/ctrlProp83.xml"/><Relationship Id="rId20" Type="http://schemas.openxmlformats.org/officeDocument/2006/relationships/table" Target="../tables/table31.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table" Target="../tables/table35.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table" Target="../tables/table34.xml"/><Relationship Id="rId10" Type="http://schemas.openxmlformats.org/officeDocument/2006/relationships/ctrlProp" Target="../ctrlProps/ctrlProp77.xml"/><Relationship Id="rId19" Type="http://schemas.openxmlformats.org/officeDocument/2006/relationships/table" Target="../tables/table30.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table" Target="../tables/table3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table" Target="../tables/table36.xml"/><Relationship Id="rId3" Type="http://schemas.openxmlformats.org/officeDocument/2006/relationships/vmlDrawing" Target="../drawings/vmlDrawing6.vml"/><Relationship Id="rId21" Type="http://schemas.openxmlformats.org/officeDocument/2006/relationships/table" Target="../tables/table39.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drawing" Target="../drawings/drawing6.xml"/><Relationship Id="rId16" Type="http://schemas.openxmlformats.org/officeDocument/2006/relationships/ctrlProp" Target="../ctrlProps/ctrlProp97.xml"/><Relationship Id="rId20" Type="http://schemas.openxmlformats.org/officeDocument/2006/relationships/table" Target="../tables/table38.xml"/><Relationship Id="rId1" Type="http://schemas.openxmlformats.org/officeDocument/2006/relationships/printerSettings" Target="../printerSettings/printerSettings5.bin"/><Relationship Id="rId6" Type="http://schemas.openxmlformats.org/officeDocument/2006/relationships/ctrlProp" Target="../ctrlProps/ctrlProp87.xml"/><Relationship Id="rId11" Type="http://schemas.openxmlformats.org/officeDocument/2006/relationships/ctrlProp" Target="../ctrlProps/ctrlProp92.xml"/><Relationship Id="rId24" Type="http://schemas.openxmlformats.org/officeDocument/2006/relationships/table" Target="../tables/table42.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table" Target="../tables/table41.xml"/><Relationship Id="rId10" Type="http://schemas.openxmlformats.org/officeDocument/2006/relationships/ctrlProp" Target="../ctrlProps/ctrlProp91.xml"/><Relationship Id="rId19" Type="http://schemas.openxmlformats.org/officeDocument/2006/relationships/table" Target="../tables/table37.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C57A-B755-4C9E-B247-F07A1E7ABA9D}">
  <sheetPr codeName="Sheet2"/>
  <dimension ref="B1:N85"/>
  <sheetViews>
    <sheetView tabSelected="1" zoomScale="83" workbookViewId="0">
      <selection activeCell="K75" sqref="K75"/>
    </sheetView>
  </sheetViews>
  <sheetFormatPr defaultRowHeight="14.4" x14ac:dyDescent="0.3"/>
  <cols>
    <col min="1" max="1" width="4.21875" style="33" customWidth="1"/>
    <col min="2" max="2" width="22.109375" style="33" customWidth="1"/>
    <col min="3" max="3" width="31.109375" style="33" bestFit="1" customWidth="1"/>
    <col min="4" max="4" width="17.44140625" style="33" customWidth="1"/>
    <col min="5" max="5" width="15.88671875" style="33" customWidth="1"/>
    <col min="6" max="6" width="12.6640625" style="33" customWidth="1"/>
    <col min="7" max="7" width="12.109375" style="33" customWidth="1"/>
    <col min="8" max="8" width="18.44140625" style="33" customWidth="1"/>
    <col min="9" max="9" width="0" style="33" hidden="1" customWidth="1"/>
    <col min="10" max="13" width="8.88671875" style="33"/>
    <col min="14" max="14" width="16" style="33" customWidth="1"/>
    <col min="15" max="16384" width="8.88671875" style="33"/>
  </cols>
  <sheetData>
    <row r="1" spans="2:14" ht="15" thickBot="1" x14ac:dyDescent="0.35"/>
    <row r="2" spans="2:14" ht="32.4" thickBot="1" x14ac:dyDescent="0.35">
      <c r="B2" s="92" t="s">
        <v>46</v>
      </c>
      <c r="C2" s="93"/>
      <c r="D2" s="93"/>
      <c r="E2" s="93"/>
      <c r="F2" s="93"/>
      <c r="G2" s="93"/>
      <c r="H2" s="94"/>
    </row>
    <row r="3" spans="2:14" ht="14.4" customHeight="1" x14ac:dyDescent="0.3">
      <c r="B3" s="95" t="s">
        <v>47</v>
      </c>
      <c r="C3" s="96"/>
      <c r="D3" s="96"/>
      <c r="E3" s="96"/>
      <c r="F3" s="96"/>
      <c r="G3" s="96"/>
      <c r="H3" s="97"/>
    </row>
    <row r="4" spans="2:14" x14ac:dyDescent="0.3">
      <c r="B4" s="98"/>
      <c r="C4" s="99"/>
      <c r="D4" s="99"/>
      <c r="E4" s="99"/>
      <c r="F4" s="99"/>
      <c r="G4" s="99"/>
      <c r="H4" s="100"/>
    </row>
    <row r="5" spans="2:14" x14ac:dyDescent="0.3">
      <c r="B5" s="98"/>
      <c r="C5" s="99"/>
      <c r="D5" s="99"/>
      <c r="E5" s="99"/>
      <c r="F5" s="99"/>
      <c r="G5" s="99"/>
      <c r="H5" s="100"/>
    </row>
    <row r="6" spans="2:14" x14ac:dyDescent="0.3">
      <c r="B6" s="98"/>
      <c r="C6" s="99"/>
      <c r="D6" s="99"/>
      <c r="E6" s="99"/>
      <c r="F6" s="99"/>
      <c r="G6" s="99"/>
      <c r="H6" s="100"/>
    </row>
    <row r="7" spans="2:14" x14ac:dyDescent="0.3">
      <c r="B7" s="98"/>
      <c r="C7" s="99"/>
      <c r="D7" s="99"/>
      <c r="E7" s="99"/>
      <c r="F7" s="99"/>
      <c r="G7" s="99"/>
      <c r="H7" s="100"/>
    </row>
    <row r="8" spans="2:14" x14ac:dyDescent="0.3">
      <c r="B8" s="98"/>
      <c r="C8" s="99"/>
      <c r="D8" s="99"/>
      <c r="E8" s="99"/>
      <c r="F8" s="99"/>
      <c r="G8" s="99"/>
      <c r="H8" s="100"/>
    </row>
    <row r="9" spans="2:14" x14ac:dyDescent="0.3">
      <c r="B9" s="98"/>
      <c r="C9" s="99"/>
      <c r="D9" s="99"/>
      <c r="E9" s="99"/>
      <c r="F9" s="99"/>
      <c r="G9" s="99"/>
      <c r="H9" s="100"/>
    </row>
    <row r="10" spans="2:14" ht="46.8" customHeight="1" thickBot="1" x14ac:dyDescent="0.35">
      <c r="B10" s="101"/>
      <c r="C10" s="102"/>
      <c r="D10" s="102"/>
      <c r="E10" s="102"/>
      <c r="F10" s="102"/>
      <c r="G10" s="102"/>
      <c r="H10" s="103"/>
    </row>
    <row r="11" spans="2:14" ht="180.6" customHeight="1" thickBot="1" x14ac:dyDescent="0.35">
      <c r="B11" s="104" t="s">
        <v>48</v>
      </c>
      <c r="C11" s="105"/>
      <c r="D11" s="105"/>
      <c r="E11" s="105"/>
      <c r="F11" s="105"/>
      <c r="G11" s="105"/>
      <c r="H11" s="106"/>
    </row>
    <row r="12" spans="2:14" ht="15" thickBot="1" x14ac:dyDescent="0.35">
      <c r="B12" s="34"/>
      <c r="C12" s="35"/>
      <c r="D12" s="35"/>
      <c r="E12" s="35"/>
      <c r="F12" s="35"/>
      <c r="G12" s="35"/>
      <c r="H12" s="35"/>
    </row>
    <row r="13" spans="2:14" ht="25.2" thickBot="1" x14ac:dyDescent="0.35">
      <c r="B13" s="36" t="s">
        <v>49</v>
      </c>
      <c r="C13" s="37"/>
      <c r="D13" s="37"/>
      <c r="E13" s="37"/>
      <c r="F13" s="37"/>
      <c r="G13" s="37"/>
      <c r="H13" s="38"/>
      <c r="I13" s="39"/>
      <c r="J13" s="107" t="s">
        <v>50</v>
      </c>
      <c r="K13" s="108"/>
      <c r="L13" s="108"/>
      <c r="M13" s="108"/>
      <c r="N13" s="109"/>
    </row>
    <row r="14" spans="2:14" ht="14.4" customHeight="1" x14ac:dyDescent="0.3">
      <c r="B14" s="110" t="s">
        <v>0</v>
      </c>
      <c r="C14" s="111"/>
      <c r="D14" s="111"/>
      <c r="E14" s="111"/>
      <c r="F14" s="111"/>
      <c r="G14" s="111"/>
      <c r="H14" s="112"/>
      <c r="I14" s="40"/>
      <c r="J14" s="113" t="s">
        <v>51</v>
      </c>
      <c r="K14" s="114"/>
      <c r="L14" s="114"/>
      <c r="M14" s="114"/>
      <c r="N14" s="115"/>
    </row>
    <row r="15" spans="2:14" x14ac:dyDescent="0.3">
      <c r="B15" s="41" t="s">
        <v>1</v>
      </c>
      <c r="C15" t="s">
        <v>2</v>
      </c>
      <c r="D15" t="s">
        <v>3</v>
      </c>
      <c r="E15" t="s">
        <v>4</v>
      </c>
      <c r="F15" t="s">
        <v>5</v>
      </c>
      <c r="G15" t="s">
        <v>7</v>
      </c>
      <c r="H15" s="42" t="s">
        <v>6</v>
      </c>
      <c r="J15" s="116"/>
      <c r="K15" s="117"/>
      <c r="L15" s="117"/>
      <c r="M15" s="117"/>
      <c r="N15" s="118"/>
    </row>
    <row r="16" spans="2:14" x14ac:dyDescent="0.3">
      <c r="B16" s="43"/>
      <c r="C16" s="23"/>
      <c r="D16" s="24" t="s">
        <v>14</v>
      </c>
      <c r="E16" s="23"/>
      <c r="F16" s="23"/>
      <c r="G16" s="25"/>
      <c r="H16" s="44"/>
      <c r="J16" s="116"/>
      <c r="K16" s="117"/>
      <c r="L16" s="117"/>
      <c r="M16" s="117"/>
      <c r="N16" s="118"/>
    </row>
    <row r="17" spans="2:14" x14ac:dyDescent="0.3">
      <c r="B17" s="43" t="s">
        <v>52</v>
      </c>
      <c r="C17" s="23" t="s">
        <v>53</v>
      </c>
      <c r="D17" s="24">
        <v>53</v>
      </c>
      <c r="E17" s="23" t="s">
        <v>54</v>
      </c>
      <c r="F17" s="23">
        <v>1040</v>
      </c>
      <c r="G17" s="25">
        <v>1</v>
      </c>
      <c r="H17" s="44">
        <f>D17*F17*G17</f>
        <v>55120</v>
      </c>
      <c r="J17" s="116"/>
      <c r="K17" s="117"/>
      <c r="L17" s="117"/>
      <c r="M17" s="117"/>
      <c r="N17" s="118"/>
    </row>
    <row r="18" spans="2:14" x14ac:dyDescent="0.3">
      <c r="B18" s="43" t="s">
        <v>55</v>
      </c>
      <c r="C18" s="23" t="s">
        <v>56</v>
      </c>
      <c r="D18" s="24">
        <v>105000</v>
      </c>
      <c r="E18" s="23" t="s">
        <v>43</v>
      </c>
      <c r="F18" s="23">
        <v>1</v>
      </c>
      <c r="G18" s="25">
        <v>0.25</v>
      </c>
      <c r="H18" s="44">
        <f>D18*F18*G18</f>
        <v>26250</v>
      </c>
      <c r="J18" s="116"/>
      <c r="K18" s="117"/>
      <c r="L18" s="117"/>
      <c r="M18" s="117"/>
      <c r="N18" s="118"/>
    </row>
    <row r="19" spans="2:14" x14ac:dyDescent="0.3">
      <c r="B19" s="43"/>
      <c r="C19" s="23"/>
      <c r="D19" s="24"/>
      <c r="E19" s="23"/>
      <c r="F19" s="23"/>
      <c r="G19" s="25"/>
      <c r="H19" s="44">
        <f>D19*F19*G19</f>
        <v>0</v>
      </c>
      <c r="J19" s="116"/>
      <c r="K19" s="117"/>
      <c r="L19" s="117"/>
      <c r="M19" s="117"/>
      <c r="N19" s="118"/>
    </row>
    <row r="20" spans="2:14" x14ac:dyDescent="0.3">
      <c r="B20" s="43"/>
      <c r="C20" s="23"/>
      <c r="D20" s="26"/>
      <c r="E20" s="23"/>
      <c r="F20" s="27"/>
      <c r="G20" s="25"/>
      <c r="H20" s="44">
        <f>D20*F20*G20</f>
        <v>0</v>
      </c>
      <c r="J20" s="116"/>
      <c r="K20" s="117"/>
      <c r="L20" s="117"/>
      <c r="M20" s="117"/>
      <c r="N20" s="118"/>
    </row>
    <row r="21" spans="2:14" ht="15" thickBot="1" x14ac:dyDescent="0.35">
      <c r="B21" s="45"/>
      <c r="C21" s="46"/>
      <c r="D21" s="46"/>
      <c r="E21" s="46"/>
      <c r="F21" s="46"/>
      <c r="G21" s="46"/>
      <c r="H21" s="47">
        <f>SUM(Table21623[Total Cost])</f>
        <v>81370</v>
      </c>
      <c r="I21" s="48"/>
      <c r="J21" s="119"/>
      <c r="K21" s="120"/>
      <c r="L21" s="120"/>
      <c r="M21" s="120"/>
      <c r="N21" s="121"/>
    </row>
    <row r="22" spans="2:14" ht="15" thickBot="1" x14ac:dyDescent="0.35">
      <c r="B22" s="49"/>
      <c r="H22" s="50"/>
      <c r="N22" s="51"/>
    </row>
    <row r="23" spans="2:14" ht="14.4" customHeight="1" x14ac:dyDescent="0.3">
      <c r="B23" s="110" t="s">
        <v>40</v>
      </c>
      <c r="C23" s="111"/>
      <c r="D23" s="111"/>
      <c r="E23" s="111"/>
      <c r="F23" s="111"/>
      <c r="G23" s="111"/>
      <c r="H23" s="112"/>
      <c r="I23" s="40"/>
      <c r="J23" s="122" t="s">
        <v>57</v>
      </c>
      <c r="K23" s="123"/>
      <c r="L23" s="123"/>
      <c r="M23" s="123"/>
      <c r="N23" s="124"/>
    </row>
    <row r="24" spans="2:14" x14ac:dyDescent="0.3">
      <c r="B24" s="41" t="s">
        <v>1</v>
      </c>
      <c r="C24" t="s">
        <v>2</v>
      </c>
      <c r="D24" t="s">
        <v>3</v>
      </c>
      <c r="E24" t="s">
        <v>4</v>
      </c>
      <c r="F24" t="s">
        <v>5</v>
      </c>
      <c r="G24" t="s">
        <v>41</v>
      </c>
      <c r="H24" s="42" t="s">
        <v>6</v>
      </c>
      <c r="J24" s="125"/>
      <c r="K24" s="126"/>
      <c r="L24" s="126"/>
      <c r="M24" s="126"/>
      <c r="N24" s="127"/>
    </row>
    <row r="25" spans="2:14" x14ac:dyDescent="0.3">
      <c r="B25" s="43"/>
      <c r="C25" s="23"/>
      <c r="D25" s="24" t="s">
        <v>14</v>
      </c>
      <c r="E25" s="23"/>
      <c r="F25" s="23"/>
      <c r="G25" s="25"/>
      <c r="H25" s="44"/>
      <c r="J25" s="125"/>
      <c r="K25" s="126"/>
      <c r="L25" s="126"/>
      <c r="M25" s="126"/>
      <c r="N25" s="127"/>
    </row>
    <row r="26" spans="2:14" x14ac:dyDescent="0.3">
      <c r="B26" s="43" t="s">
        <v>52</v>
      </c>
      <c r="C26" s="23" t="s">
        <v>53</v>
      </c>
      <c r="D26" s="24">
        <v>53</v>
      </c>
      <c r="E26" s="23" t="s">
        <v>54</v>
      </c>
      <c r="F26" s="23">
        <v>1040</v>
      </c>
      <c r="G26" s="25">
        <v>0.1</v>
      </c>
      <c r="H26" s="44">
        <f>D26*F26*G26</f>
        <v>5512</v>
      </c>
      <c r="J26" s="125"/>
      <c r="K26" s="126"/>
      <c r="L26" s="126"/>
      <c r="M26" s="126"/>
      <c r="N26" s="127"/>
    </row>
    <row r="27" spans="2:14" x14ac:dyDescent="0.3">
      <c r="B27" s="43"/>
      <c r="C27" s="23"/>
      <c r="D27" s="26"/>
      <c r="E27" s="23"/>
      <c r="F27" s="27"/>
      <c r="G27" s="25"/>
      <c r="H27" s="44">
        <f>D27*F27*G27</f>
        <v>0</v>
      </c>
      <c r="J27" s="125"/>
      <c r="K27" s="126"/>
      <c r="L27" s="126"/>
      <c r="M27" s="126"/>
      <c r="N27" s="127"/>
    </row>
    <row r="28" spans="2:14" ht="15" thickBot="1" x14ac:dyDescent="0.35">
      <c r="B28" s="45"/>
      <c r="C28" s="46"/>
      <c r="D28" s="46"/>
      <c r="E28" s="46"/>
      <c r="F28" s="46"/>
      <c r="G28" s="46"/>
      <c r="H28" s="47">
        <f>SUM(Table242229[Total Cost])</f>
        <v>5512</v>
      </c>
      <c r="I28" s="48"/>
      <c r="J28" s="128"/>
      <c r="K28" s="129"/>
      <c r="L28" s="129"/>
      <c r="M28" s="129"/>
      <c r="N28" s="130"/>
    </row>
    <row r="29" spans="2:14" ht="15" thickBot="1" x14ac:dyDescent="0.35">
      <c r="B29" s="49"/>
      <c r="H29" s="50"/>
      <c r="N29" s="51"/>
    </row>
    <row r="30" spans="2:14" ht="14.4" customHeight="1" x14ac:dyDescent="0.3">
      <c r="B30" s="131" t="s">
        <v>8</v>
      </c>
      <c r="C30" s="132"/>
      <c r="D30" s="132"/>
      <c r="E30" s="132"/>
      <c r="F30" s="132"/>
      <c r="G30" s="132"/>
      <c r="H30" s="133"/>
      <c r="I30" s="52"/>
      <c r="J30" s="134" t="s">
        <v>58</v>
      </c>
      <c r="K30" s="135"/>
      <c r="L30" s="135"/>
      <c r="M30" s="135"/>
      <c r="N30" s="136"/>
    </row>
    <row r="31" spans="2:14" x14ac:dyDescent="0.3">
      <c r="B31" s="53" t="s">
        <v>9</v>
      </c>
      <c r="C31" s="54" t="s">
        <v>10</v>
      </c>
      <c r="D31" s="54" t="s">
        <v>11</v>
      </c>
      <c r="E31" s="54" t="s">
        <v>4</v>
      </c>
      <c r="F31" s="54" t="s">
        <v>12</v>
      </c>
      <c r="G31" s="54" t="s">
        <v>13</v>
      </c>
      <c r="H31" s="55" t="s">
        <v>6</v>
      </c>
      <c r="I31" s="56"/>
      <c r="J31" s="137"/>
      <c r="K31" s="138"/>
      <c r="L31" s="138"/>
      <c r="M31" s="138"/>
      <c r="N31" s="139"/>
    </row>
    <row r="32" spans="2:14" x14ac:dyDescent="0.3">
      <c r="B32" s="57"/>
      <c r="C32" s="58"/>
      <c r="D32" s="59"/>
      <c r="E32" s="58"/>
      <c r="F32" s="60"/>
      <c r="G32" s="58"/>
      <c r="H32" s="61">
        <f>Table51724[[#This Row],[Cost]]*Table51724[[#This Row],[Quantity]]</f>
        <v>0</v>
      </c>
      <c r="I32" s="56"/>
      <c r="J32" s="137"/>
      <c r="K32" s="138"/>
      <c r="L32" s="138"/>
      <c r="M32" s="138"/>
      <c r="N32" s="139"/>
    </row>
    <row r="33" spans="2:14" x14ac:dyDescent="0.3">
      <c r="B33" s="57" t="s">
        <v>59</v>
      </c>
      <c r="C33" s="58" t="s">
        <v>60</v>
      </c>
      <c r="D33" s="59" t="s">
        <v>61</v>
      </c>
      <c r="E33" s="58" t="s">
        <v>62</v>
      </c>
      <c r="F33" s="60">
        <v>35</v>
      </c>
      <c r="G33" s="58">
        <v>9</v>
      </c>
      <c r="H33" s="61">
        <f>Table51724[[#This Row],[Cost]]*Table51724[[#This Row],[Quantity]]</f>
        <v>315</v>
      </c>
      <c r="I33" s="56"/>
      <c r="J33" s="137"/>
      <c r="K33" s="138"/>
      <c r="L33" s="138"/>
      <c r="M33" s="138"/>
      <c r="N33" s="139"/>
    </row>
    <row r="34" spans="2:14" x14ac:dyDescent="0.3">
      <c r="B34" s="57" t="s">
        <v>59</v>
      </c>
      <c r="C34" s="58" t="s">
        <v>60</v>
      </c>
      <c r="D34" s="59" t="s">
        <v>63</v>
      </c>
      <c r="E34" s="58" t="s">
        <v>64</v>
      </c>
      <c r="F34" s="60">
        <v>825</v>
      </c>
      <c r="G34" s="58">
        <v>3</v>
      </c>
      <c r="H34" s="61">
        <f>Table51724[[#This Row],[Cost]]*Table51724[[#This Row],[Quantity]]</f>
        <v>2475</v>
      </c>
      <c r="I34" s="56"/>
      <c r="J34" s="137"/>
      <c r="K34" s="138"/>
      <c r="L34" s="138"/>
      <c r="M34" s="138"/>
      <c r="N34" s="139"/>
    </row>
    <row r="35" spans="2:14" x14ac:dyDescent="0.3">
      <c r="B35" s="57" t="s">
        <v>59</v>
      </c>
      <c r="C35" s="58" t="s">
        <v>60</v>
      </c>
      <c r="D35" s="59" t="s">
        <v>65</v>
      </c>
      <c r="E35" s="58" t="s">
        <v>66</v>
      </c>
      <c r="F35" s="60">
        <v>235</v>
      </c>
      <c r="G35" s="58">
        <v>3</v>
      </c>
      <c r="H35" s="61">
        <f>Table51724[[#This Row],[Cost]]*Table51724[[#This Row],[Quantity]]</f>
        <v>705</v>
      </c>
      <c r="I35" s="56"/>
      <c r="J35" s="137"/>
      <c r="K35" s="138"/>
      <c r="L35" s="138"/>
      <c r="M35" s="138"/>
      <c r="N35" s="139"/>
    </row>
    <row r="36" spans="2:14" x14ac:dyDescent="0.3">
      <c r="B36" s="57"/>
      <c r="C36" s="58"/>
      <c r="D36" s="59"/>
      <c r="E36" s="58"/>
      <c r="F36" s="60"/>
      <c r="G36" s="58"/>
      <c r="H36" s="61">
        <f>Table51724[[#This Row],[Cost]]*Table51724[[#This Row],[Quantity]]</f>
        <v>0</v>
      </c>
      <c r="I36" s="56"/>
      <c r="J36" s="137"/>
      <c r="K36" s="138"/>
      <c r="L36" s="138"/>
      <c r="M36" s="138"/>
      <c r="N36" s="139"/>
    </row>
    <row r="37" spans="2:14" ht="15" thickBot="1" x14ac:dyDescent="0.35">
      <c r="B37" s="62"/>
      <c r="C37" s="63"/>
      <c r="D37" s="63"/>
      <c r="E37" s="63"/>
      <c r="F37" s="63"/>
      <c r="G37" s="63"/>
      <c r="H37" s="64">
        <f>SUM(Table51724[Total Cost])</f>
        <v>3495</v>
      </c>
      <c r="I37" s="65"/>
      <c r="J37" s="140"/>
      <c r="K37" s="141"/>
      <c r="L37" s="141"/>
      <c r="M37" s="141"/>
      <c r="N37" s="142"/>
    </row>
    <row r="38" spans="2:14" ht="15" thickBot="1" x14ac:dyDescent="0.35">
      <c r="B38" s="49"/>
      <c r="H38" s="51"/>
      <c r="N38" s="51"/>
    </row>
    <row r="39" spans="2:14" ht="14.4" customHeight="1" x14ac:dyDescent="0.3">
      <c r="B39" s="131" t="s">
        <v>15</v>
      </c>
      <c r="C39" s="143"/>
      <c r="D39" s="143"/>
      <c r="E39" s="143"/>
      <c r="F39" s="143"/>
      <c r="G39" s="143"/>
      <c r="H39" s="144"/>
      <c r="I39" s="40"/>
      <c r="J39" s="122" t="s">
        <v>67</v>
      </c>
      <c r="K39" s="123"/>
      <c r="L39" s="123"/>
      <c r="M39" s="123"/>
      <c r="N39" s="124"/>
    </row>
    <row r="40" spans="2:14" x14ac:dyDescent="0.3">
      <c r="B40" s="41" t="s">
        <v>16</v>
      </c>
      <c r="C40" t="s">
        <v>17</v>
      </c>
      <c r="D40" t="s">
        <v>10</v>
      </c>
      <c r="E40" t="s">
        <v>18</v>
      </c>
      <c r="F40" t="s">
        <v>12</v>
      </c>
      <c r="G40" t="s">
        <v>19</v>
      </c>
      <c r="H40" s="42" t="s">
        <v>6</v>
      </c>
      <c r="J40" s="125"/>
      <c r="K40" s="126"/>
      <c r="L40" s="126"/>
      <c r="M40" s="126"/>
      <c r="N40" s="127"/>
    </row>
    <row r="41" spans="2:14" x14ac:dyDescent="0.3">
      <c r="B41" s="43"/>
      <c r="C41" s="23"/>
      <c r="D41" s="29" t="s">
        <v>14</v>
      </c>
      <c r="E41" s="23"/>
      <c r="F41" s="26"/>
      <c r="G41" s="31"/>
      <c r="H41" s="44">
        <f>Table61825[[#This Row],[Cost]]*Table61825[[#This Row],['# of Staff]]</f>
        <v>0</v>
      </c>
      <c r="J41" s="125"/>
      <c r="K41" s="126"/>
      <c r="L41" s="126"/>
      <c r="M41" s="126"/>
      <c r="N41" s="127"/>
    </row>
    <row r="42" spans="2:14" x14ac:dyDescent="0.3">
      <c r="B42" s="43" t="s">
        <v>68</v>
      </c>
      <c r="C42" s="23" t="s">
        <v>69</v>
      </c>
      <c r="D42" s="29" t="s">
        <v>60</v>
      </c>
      <c r="E42" s="23" t="s">
        <v>70</v>
      </c>
      <c r="F42" s="66">
        <v>300</v>
      </c>
      <c r="G42" s="31">
        <v>3</v>
      </c>
      <c r="H42" s="44">
        <f>Table61825[[#This Row],[Cost]]*Table61825[[#This Row],['# of Staff]]</f>
        <v>900</v>
      </c>
      <c r="J42" s="125"/>
      <c r="K42" s="126"/>
      <c r="L42" s="126"/>
      <c r="M42" s="126"/>
      <c r="N42" s="127"/>
    </row>
    <row r="43" spans="2:14" x14ac:dyDescent="0.3">
      <c r="B43" s="43"/>
      <c r="C43" s="23"/>
      <c r="D43" s="23"/>
      <c r="E43" s="23"/>
      <c r="F43" s="26"/>
      <c r="G43" s="31"/>
      <c r="H43" s="44">
        <f>Table61825[[#This Row],[Cost]]*Table61825[[#This Row],['# of Staff]]</f>
        <v>0</v>
      </c>
      <c r="J43" s="125"/>
      <c r="K43" s="126"/>
      <c r="L43" s="126"/>
      <c r="M43" s="126"/>
      <c r="N43" s="127"/>
    </row>
    <row r="44" spans="2:14" ht="15" thickBot="1" x14ac:dyDescent="0.35">
      <c r="B44" s="45"/>
      <c r="C44" s="46"/>
      <c r="D44" s="46"/>
      <c r="E44" s="46"/>
      <c r="F44" s="67"/>
      <c r="G44" s="68"/>
      <c r="H44" s="69">
        <f>SUM(Table61825[],Table61825[Total Cost])</f>
        <v>2103</v>
      </c>
      <c r="I44" s="48"/>
      <c r="J44" s="128"/>
      <c r="K44" s="129"/>
      <c r="L44" s="129"/>
      <c r="M44" s="129"/>
      <c r="N44" s="130"/>
    </row>
    <row r="45" spans="2:14" ht="15" thickBot="1" x14ac:dyDescent="0.35">
      <c r="B45" s="49"/>
      <c r="H45" s="51"/>
      <c r="N45" s="51"/>
    </row>
    <row r="46" spans="2:14" ht="14.4" customHeight="1" x14ac:dyDescent="0.3">
      <c r="B46" s="131" t="s">
        <v>38</v>
      </c>
      <c r="C46" s="143"/>
      <c r="D46" s="143"/>
      <c r="E46" s="143"/>
      <c r="F46" s="143"/>
      <c r="G46" s="143"/>
      <c r="H46" s="144"/>
      <c r="I46" s="40"/>
      <c r="J46" s="122" t="s">
        <v>71</v>
      </c>
      <c r="K46" s="123"/>
      <c r="L46" s="123"/>
      <c r="M46" s="123"/>
      <c r="N46" s="124"/>
    </row>
    <row r="47" spans="2:14" x14ac:dyDescent="0.3">
      <c r="B47" s="41" t="s">
        <v>21</v>
      </c>
      <c r="C47" t="s">
        <v>23</v>
      </c>
      <c r="D47" t="s">
        <v>12</v>
      </c>
      <c r="E47" t="s">
        <v>22</v>
      </c>
      <c r="F47" t="s">
        <v>4</v>
      </c>
      <c r="G47" t="s">
        <v>13</v>
      </c>
      <c r="H47" s="42" t="s">
        <v>6</v>
      </c>
      <c r="J47" s="125"/>
      <c r="K47" s="126"/>
      <c r="L47" s="126"/>
      <c r="M47" s="126"/>
      <c r="N47" s="127"/>
    </row>
    <row r="48" spans="2:14" x14ac:dyDescent="0.3">
      <c r="B48" s="43"/>
      <c r="C48" s="23"/>
      <c r="D48" s="26"/>
      <c r="E48" s="23"/>
      <c r="F48" s="23"/>
      <c r="G48" s="31"/>
      <c r="H48" s="44">
        <f>Table71926[[#This Row],[Cost]]*Table71926[[#This Row],[Quantity]]</f>
        <v>0</v>
      </c>
      <c r="J48" s="125"/>
      <c r="K48" s="126"/>
      <c r="L48" s="126"/>
      <c r="M48" s="126"/>
      <c r="N48" s="127"/>
    </row>
    <row r="49" spans="2:14" x14ac:dyDescent="0.3">
      <c r="B49" s="43" t="s">
        <v>72</v>
      </c>
      <c r="C49" s="23" t="s">
        <v>73</v>
      </c>
      <c r="D49" s="26">
        <v>75</v>
      </c>
      <c r="E49" s="26" t="s">
        <v>74</v>
      </c>
      <c r="F49" s="23" t="s">
        <v>45</v>
      </c>
      <c r="G49" s="31">
        <v>1</v>
      </c>
      <c r="H49" s="44">
        <f>Table71926[[#This Row],[Cost]]*Table71926[[#This Row],[Quantity]]</f>
        <v>75</v>
      </c>
      <c r="J49" s="125"/>
      <c r="K49" s="126"/>
      <c r="L49" s="126"/>
      <c r="M49" s="126"/>
      <c r="N49" s="127"/>
    </row>
    <row r="50" spans="2:14" x14ac:dyDescent="0.3">
      <c r="B50" s="43" t="s">
        <v>75</v>
      </c>
      <c r="C50" s="23" t="s">
        <v>73</v>
      </c>
      <c r="D50" s="26">
        <v>100</v>
      </c>
      <c r="E50" s="26" t="s">
        <v>74</v>
      </c>
      <c r="F50" s="23" t="s">
        <v>45</v>
      </c>
      <c r="G50" s="31">
        <v>1</v>
      </c>
      <c r="H50" s="44">
        <f>Table71926[[#This Row],[Cost]]*Table71926[[#This Row],[Quantity]]</f>
        <v>100</v>
      </c>
      <c r="J50" s="125"/>
      <c r="K50" s="126"/>
      <c r="L50" s="126"/>
      <c r="M50" s="126"/>
      <c r="N50" s="127"/>
    </row>
    <row r="51" spans="2:14" x14ac:dyDescent="0.3">
      <c r="B51" s="43" t="s">
        <v>76</v>
      </c>
      <c r="C51" s="23" t="s">
        <v>73</v>
      </c>
      <c r="D51" s="26">
        <v>456</v>
      </c>
      <c r="E51" s="26" t="s">
        <v>74</v>
      </c>
      <c r="F51" s="23" t="s">
        <v>45</v>
      </c>
      <c r="G51" s="31">
        <v>1</v>
      </c>
      <c r="H51" s="44">
        <f>Table71926[[#This Row],[Cost]]*Table71926[[#This Row],[Quantity]]</f>
        <v>456</v>
      </c>
      <c r="J51" s="125"/>
      <c r="K51" s="126"/>
      <c r="L51" s="126"/>
      <c r="M51" s="126"/>
      <c r="N51" s="127"/>
    </row>
    <row r="52" spans="2:14" ht="15" thickBot="1" x14ac:dyDescent="0.35">
      <c r="B52" s="45"/>
      <c r="C52" s="46"/>
      <c r="D52" s="70"/>
      <c r="E52" s="70"/>
      <c r="F52" s="46"/>
      <c r="G52" s="68"/>
      <c r="H52" s="47">
        <f>SUM(Table71926[Total Cost])</f>
        <v>631</v>
      </c>
      <c r="I52" s="48"/>
      <c r="J52" s="71"/>
      <c r="K52" s="48"/>
      <c r="L52" s="48"/>
      <c r="M52" s="48"/>
      <c r="N52" s="72"/>
    </row>
    <row r="53" spans="2:14" ht="15" thickBot="1" x14ac:dyDescent="0.35">
      <c r="B53" s="49"/>
      <c r="D53" s="73"/>
      <c r="E53" s="73"/>
      <c r="G53" s="74"/>
      <c r="H53" s="75"/>
      <c r="J53" s="76"/>
      <c r="K53" s="76"/>
      <c r="L53" s="76"/>
      <c r="M53" s="76"/>
      <c r="N53" s="77"/>
    </row>
    <row r="54" spans="2:14" ht="14.4" customHeight="1" x14ac:dyDescent="0.3">
      <c r="B54" s="131" t="s">
        <v>39</v>
      </c>
      <c r="C54" s="143"/>
      <c r="D54" s="143"/>
      <c r="E54" s="143"/>
      <c r="F54" s="143"/>
      <c r="G54" s="143"/>
      <c r="H54" s="144"/>
      <c r="I54" s="40"/>
      <c r="J54" s="122" t="s">
        <v>77</v>
      </c>
      <c r="K54" s="123"/>
      <c r="L54" s="123"/>
      <c r="M54" s="123"/>
      <c r="N54" s="124"/>
    </row>
    <row r="55" spans="2:14" x14ac:dyDescent="0.3">
      <c r="B55" s="41" t="s">
        <v>21</v>
      </c>
      <c r="C55" t="s">
        <v>23</v>
      </c>
      <c r="D55" t="s">
        <v>12</v>
      </c>
      <c r="E55" t="s">
        <v>22</v>
      </c>
      <c r="F55" t="s">
        <v>4</v>
      </c>
      <c r="G55" t="s">
        <v>13</v>
      </c>
      <c r="H55" s="42" t="s">
        <v>6</v>
      </c>
      <c r="J55" s="125"/>
      <c r="K55" s="126"/>
      <c r="L55" s="126"/>
      <c r="M55" s="126"/>
      <c r="N55" s="127"/>
    </row>
    <row r="56" spans="2:14" x14ac:dyDescent="0.3">
      <c r="B56" s="43"/>
      <c r="C56" s="23"/>
      <c r="D56" s="26"/>
      <c r="E56" s="23"/>
      <c r="F56" s="23"/>
      <c r="G56" s="31"/>
      <c r="H56" s="44">
        <f>Table722128[[#This Row],[Cost]]*Table722128[[#This Row],[Quantity]]</f>
        <v>0</v>
      </c>
      <c r="J56" s="125"/>
      <c r="K56" s="126"/>
      <c r="L56" s="126"/>
      <c r="M56" s="126"/>
      <c r="N56" s="127"/>
    </row>
    <row r="57" spans="2:14" x14ac:dyDescent="0.3">
      <c r="B57" s="43" t="s">
        <v>78</v>
      </c>
      <c r="C57" s="23" t="s">
        <v>44</v>
      </c>
      <c r="D57" s="26">
        <v>300</v>
      </c>
      <c r="E57" s="26" t="s">
        <v>24</v>
      </c>
      <c r="F57" s="23" t="s">
        <v>24</v>
      </c>
      <c r="G57" s="31">
        <v>1</v>
      </c>
      <c r="H57" s="44">
        <f>Table722128[[#This Row],[Cost]]*Table722128[[#This Row],[Quantity]]</f>
        <v>300</v>
      </c>
      <c r="J57" s="125"/>
      <c r="K57" s="126"/>
      <c r="L57" s="126"/>
      <c r="M57" s="126"/>
      <c r="N57" s="127"/>
    </row>
    <row r="58" spans="2:14" x14ac:dyDescent="0.3">
      <c r="B58" s="43" t="s">
        <v>79</v>
      </c>
      <c r="C58" s="23" t="s">
        <v>44</v>
      </c>
      <c r="D58" s="26">
        <v>45</v>
      </c>
      <c r="E58" s="26" t="s">
        <v>80</v>
      </c>
      <c r="F58" s="23" t="s">
        <v>81</v>
      </c>
      <c r="G58" s="31">
        <v>25</v>
      </c>
      <c r="H58" s="44">
        <f>Table722128[[#This Row],[Cost]]*Table722128[[#This Row],[Quantity]]</f>
        <v>1125</v>
      </c>
      <c r="J58" s="125"/>
      <c r="K58" s="126"/>
      <c r="L58" s="126"/>
      <c r="M58" s="126"/>
      <c r="N58" s="127"/>
    </row>
    <row r="59" spans="2:14" ht="15" thickBot="1" x14ac:dyDescent="0.35">
      <c r="B59" s="45"/>
      <c r="C59" s="46"/>
      <c r="D59" s="78"/>
      <c r="E59" s="78"/>
      <c r="F59" s="46"/>
      <c r="G59" s="68"/>
      <c r="H59" s="79">
        <f>SUM(Table722128[Total Cost])</f>
        <v>1425</v>
      </c>
      <c r="I59" s="48"/>
      <c r="J59" s="128"/>
      <c r="K59" s="129"/>
      <c r="L59" s="129"/>
      <c r="M59" s="129"/>
      <c r="N59" s="130"/>
    </row>
    <row r="60" spans="2:14" ht="15" thickBot="1" x14ac:dyDescent="0.35">
      <c r="B60" s="49"/>
      <c r="H60" s="51"/>
      <c r="K60" s="76"/>
      <c r="L60" s="76"/>
      <c r="M60" s="76"/>
      <c r="N60" s="77"/>
    </row>
    <row r="61" spans="2:14" ht="14.4" customHeight="1" x14ac:dyDescent="0.3">
      <c r="B61" s="131" t="s">
        <v>24</v>
      </c>
      <c r="C61" s="143"/>
      <c r="D61" s="143"/>
      <c r="E61" s="143"/>
      <c r="F61" s="143"/>
      <c r="G61" s="143"/>
      <c r="H61" s="144"/>
      <c r="I61" s="40"/>
      <c r="J61" s="122" t="s">
        <v>82</v>
      </c>
      <c r="K61" s="123"/>
      <c r="L61" s="123"/>
      <c r="M61" s="123"/>
      <c r="N61" s="124"/>
    </row>
    <row r="62" spans="2:14" x14ac:dyDescent="0.3">
      <c r="B62" s="41" t="s">
        <v>21</v>
      </c>
      <c r="C62" t="s">
        <v>23</v>
      </c>
      <c r="D62" t="s">
        <v>12</v>
      </c>
      <c r="E62" t="s">
        <v>22</v>
      </c>
      <c r="F62" t="s">
        <v>4</v>
      </c>
      <c r="G62" t="s">
        <v>13</v>
      </c>
      <c r="H62" s="42" t="s">
        <v>6</v>
      </c>
      <c r="J62" s="125"/>
      <c r="K62" s="126"/>
      <c r="L62" s="126"/>
      <c r="M62" s="126"/>
      <c r="N62" s="127"/>
    </row>
    <row r="63" spans="2:14" x14ac:dyDescent="0.3">
      <c r="B63" s="43"/>
      <c r="C63" s="23"/>
      <c r="D63" s="26"/>
      <c r="E63" s="23"/>
      <c r="F63" s="23"/>
      <c r="G63" s="31"/>
      <c r="H63" s="44">
        <f>Table792027[[#This Row],[Cost]]*Table792027[[#This Row],[Quantity]]</f>
        <v>0</v>
      </c>
      <c r="J63" s="125"/>
      <c r="K63" s="126"/>
      <c r="L63" s="126"/>
      <c r="M63" s="126"/>
      <c r="N63" s="127"/>
    </row>
    <row r="64" spans="2:14" x14ac:dyDescent="0.3">
      <c r="B64" s="43"/>
      <c r="C64" s="23"/>
      <c r="D64" s="26"/>
      <c r="E64" s="26"/>
      <c r="F64" s="23"/>
      <c r="G64" s="31"/>
      <c r="H64" s="44">
        <f>Table792027[[#This Row],[Cost]]*Table792027[[#This Row],[Quantity]]</f>
        <v>0</v>
      </c>
      <c r="J64" s="125"/>
      <c r="K64" s="126"/>
      <c r="L64" s="126"/>
      <c r="M64" s="126"/>
      <c r="N64" s="127"/>
    </row>
    <row r="65" spans="2:14" x14ac:dyDescent="0.3">
      <c r="B65" s="43"/>
      <c r="C65" s="23"/>
      <c r="D65" s="26"/>
      <c r="E65" s="26"/>
      <c r="F65" s="23"/>
      <c r="G65" s="31"/>
      <c r="H65" s="44">
        <f>Table792027[[#This Row],[Cost]]*Table792027[[#This Row],[Quantity]]</f>
        <v>0</v>
      </c>
      <c r="J65" s="125"/>
      <c r="K65" s="126"/>
      <c r="L65" s="126"/>
      <c r="M65" s="126"/>
      <c r="N65" s="127"/>
    </row>
    <row r="66" spans="2:14" ht="15" thickBot="1" x14ac:dyDescent="0.35">
      <c r="B66" s="45"/>
      <c r="C66" s="46"/>
      <c r="D66" s="78"/>
      <c r="E66" s="78"/>
      <c r="F66" s="46"/>
      <c r="G66" s="68"/>
      <c r="H66" s="79">
        <f>SUM(Table792027[Total Cost])</f>
        <v>0</v>
      </c>
      <c r="I66" s="48"/>
      <c r="J66" s="128"/>
      <c r="K66" s="129"/>
      <c r="L66" s="129"/>
      <c r="M66" s="129"/>
      <c r="N66" s="130"/>
    </row>
    <row r="67" spans="2:14" x14ac:dyDescent="0.3">
      <c r="B67" s="49"/>
      <c r="H67" s="51"/>
      <c r="N67" s="51"/>
    </row>
    <row r="68" spans="2:14" x14ac:dyDescent="0.3">
      <c r="B68" s="80" t="s">
        <v>83</v>
      </c>
      <c r="C68" s="2"/>
      <c r="D68" s="2"/>
      <c r="E68" s="2"/>
      <c r="F68" s="2"/>
      <c r="G68" s="2"/>
      <c r="H68" s="81"/>
      <c r="N68" s="51"/>
    </row>
    <row r="69" spans="2:14" x14ac:dyDescent="0.3">
      <c r="B69" s="82"/>
      <c r="C69" s="2"/>
      <c r="D69" s="2"/>
      <c r="E69" s="2"/>
      <c r="F69" s="2"/>
      <c r="G69" s="2"/>
      <c r="H69" s="81"/>
      <c r="N69" s="51"/>
    </row>
    <row r="70" spans="2:14" x14ac:dyDescent="0.3">
      <c r="B70" s="82"/>
      <c r="C70" s="2"/>
      <c r="D70" s="2"/>
      <c r="E70" s="2"/>
      <c r="F70" s="2"/>
      <c r="G70" s="2"/>
      <c r="H70" s="81"/>
      <c r="N70" s="51"/>
    </row>
    <row r="71" spans="2:14" x14ac:dyDescent="0.3">
      <c r="B71" s="83" t="s">
        <v>26</v>
      </c>
      <c r="C71" s="9">
        <f>Table21623[[#Totals],[Total Cost]]+Table51724[[#Totals],[Total Cost]]+Table61825[[#Totals],[Total Cost]]+Table71926[[#Totals],[Total Cost]]+Table792027[[#Totals],[Total Cost]]</f>
        <v>87599</v>
      </c>
      <c r="D71" s="2"/>
      <c r="E71" s="2"/>
      <c r="F71" s="2"/>
      <c r="G71" s="2"/>
      <c r="H71" s="81"/>
      <c r="N71" s="51"/>
    </row>
    <row r="72" spans="2:14" ht="15" thickBot="1" x14ac:dyDescent="0.35">
      <c r="B72" s="84"/>
      <c r="C72" s="85"/>
      <c r="D72" s="85"/>
      <c r="E72" s="85"/>
      <c r="F72" s="85"/>
      <c r="G72" s="85"/>
      <c r="H72" s="86"/>
      <c r="I72" s="85"/>
      <c r="J72" s="85"/>
      <c r="K72" s="85"/>
      <c r="L72" s="85"/>
      <c r="M72" s="85"/>
      <c r="N72" s="86"/>
    </row>
    <row r="74" spans="2:14" ht="24.6" x14ac:dyDescent="0.3">
      <c r="B74" s="146" t="s">
        <v>84</v>
      </c>
      <c r="C74" s="147"/>
      <c r="D74" s="147"/>
      <c r="E74" s="147"/>
      <c r="F74" s="147"/>
      <c r="G74" s="147"/>
      <c r="H74" s="147"/>
    </row>
    <row r="75" spans="2:14" ht="97.2" customHeight="1" x14ac:dyDescent="0.3">
      <c r="B75" s="87" t="s">
        <v>0</v>
      </c>
      <c r="C75" s="145" t="s">
        <v>85</v>
      </c>
      <c r="D75" s="145"/>
      <c r="E75" s="145"/>
      <c r="F75" s="145"/>
      <c r="G75" s="145"/>
      <c r="H75" s="145"/>
    </row>
    <row r="76" spans="2:14" ht="60.6" customHeight="1" x14ac:dyDescent="0.3">
      <c r="B76" s="87" t="s">
        <v>40</v>
      </c>
      <c r="C76" s="145" t="s">
        <v>86</v>
      </c>
      <c r="D76" s="145"/>
      <c r="E76" s="145"/>
      <c r="F76" s="145"/>
      <c r="G76" s="145"/>
      <c r="H76" s="145"/>
    </row>
    <row r="77" spans="2:14" ht="68.400000000000006" customHeight="1" x14ac:dyDescent="0.3">
      <c r="B77" s="88" t="s">
        <v>8</v>
      </c>
      <c r="C77" s="148" t="s">
        <v>87</v>
      </c>
      <c r="D77" s="148"/>
      <c r="E77" s="148"/>
      <c r="F77" s="148"/>
      <c r="G77" s="148"/>
      <c r="H77" s="148"/>
    </row>
    <row r="78" spans="2:14" ht="22.2" customHeight="1" x14ac:dyDescent="0.3">
      <c r="B78" s="89"/>
      <c r="C78" s="149" t="s">
        <v>88</v>
      </c>
      <c r="D78" s="149"/>
      <c r="E78" s="149"/>
      <c r="F78" s="149"/>
      <c r="G78" s="149"/>
      <c r="H78" s="149"/>
    </row>
    <row r="79" spans="2:14" ht="75" customHeight="1" x14ac:dyDescent="0.3">
      <c r="B79" s="90" t="s">
        <v>15</v>
      </c>
      <c r="C79" s="145" t="s">
        <v>89</v>
      </c>
      <c r="D79" s="145"/>
      <c r="E79" s="145"/>
      <c r="F79" s="145"/>
      <c r="G79" s="145"/>
      <c r="H79" s="145"/>
    </row>
    <row r="80" spans="2:14" ht="75" customHeight="1" x14ac:dyDescent="0.3">
      <c r="B80" s="91" t="s">
        <v>38</v>
      </c>
      <c r="C80" s="150" t="s">
        <v>90</v>
      </c>
      <c r="D80" s="150"/>
      <c r="E80" s="150"/>
      <c r="F80" s="150"/>
      <c r="G80" s="150"/>
      <c r="H80" s="150"/>
    </row>
    <row r="81" spans="2:8" ht="63.6" customHeight="1" x14ac:dyDescent="0.3">
      <c r="B81" s="87" t="s">
        <v>39</v>
      </c>
      <c r="C81" s="145" t="s">
        <v>91</v>
      </c>
      <c r="D81" s="145"/>
      <c r="E81" s="145"/>
      <c r="F81" s="145"/>
      <c r="G81" s="145"/>
      <c r="H81" s="145"/>
    </row>
    <row r="82" spans="2:8" ht="43.2" customHeight="1" x14ac:dyDescent="0.3">
      <c r="B82" s="87" t="s">
        <v>24</v>
      </c>
      <c r="C82" s="145" t="s">
        <v>92</v>
      </c>
      <c r="D82" s="145"/>
      <c r="E82" s="145"/>
      <c r="F82" s="145"/>
      <c r="G82" s="145"/>
      <c r="H82" s="145"/>
    </row>
    <row r="83" spans="2:8" ht="67.2" customHeight="1" x14ac:dyDescent="0.3">
      <c r="B83" s="87" t="s">
        <v>44</v>
      </c>
      <c r="C83" s="145" t="s">
        <v>93</v>
      </c>
      <c r="D83" s="145"/>
      <c r="E83" s="145"/>
      <c r="F83" s="145"/>
      <c r="G83" s="145"/>
      <c r="H83" s="145"/>
    </row>
    <row r="84" spans="2:8" ht="75" customHeight="1" x14ac:dyDescent="0.3">
      <c r="B84" s="87" t="s">
        <v>73</v>
      </c>
      <c r="C84" s="145" t="s">
        <v>94</v>
      </c>
      <c r="D84" s="145"/>
      <c r="E84" s="145"/>
      <c r="F84" s="145"/>
      <c r="G84" s="145"/>
      <c r="H84" s="145"/>
    </row>
    <row r="85" spans="2:8" ht="75" customHeight="1" x14ac:dyDescent="0.3">
      <c r="B85" s="87" t="s">
        <v>95</v>
      </c>
      <c r="C85" s="145" t="s">
        <v>96</v>
      </c>
      <c r="D85" s="145"/>
      <c r="E85" s="145"/>
      <c r="F85" s="145"/>
      <c r="G85" s="145"/>
      <c r="H85" s="145"/>
    </row>
  </sheetData>
  <mergeCells count="30">
    <mergeCell ref="C85:H85"/>
    <mergeCell ref="B74:H74"/>
    <mergeCell ref="C75:H75"/>
    <mergeCell ref="C76:H76"/>
    <mergeCell ref="C77:H77"/>
    <mergeCell ref="C78:H78"/>
    <mergeCell ref="C79:H79"/>
    <mergeCell ref="C80:H80"/>
    <mergeCell ref="C81:H81"/>
    <mergeCell ref="C82:H82"/>
    <mergeCell ref="C83:H83"/>
    <mergeCell ref="C84:H84"/>
    <mergeCell ref="B46:H46"/>
    <mergeCell ref="J46:N51"/>
    <mergeCell ref="B54:H54"/>
    <mergeCell ref="J54:N59"/>
    <mergeCell ref="B61:H61"/>
    <mergeCell ref="J61:N66"/>
    <mergeCell ref="B23:H23"/>
    <mergeCell ref="J23:N28"/>
    <mergeCell ref="B30:H30"/>
    <mergeCell ref="J30:N37"/>
    <mergeCell ref="B39:H39"/>
    <mergeCell ref="J39:N44"/>
    <mergeCell ref="B2:H2"/>
    <mergeCell ref="B3:H10"/>
    <mergeCell ref="B11:H11"/>
    <mergeCell ref="J13:N13"/>
    <mergeCell ref="B14:H14"/>
    <mergeCell ref="J14:N21"/>
  </mergeCells>
  <dataValidations count="7">
    <dataValidation type="list" allowBlank="1" showInputMessage="1" showErrorMessage="1" sqref="D32:D36" xr:uid="{39AC0A45-E87B-4818-BA01-02CFC0A721C0}">
      <formula1>"Flight, Per diem, Mileage, Lodging, Other"</formula1>
    </dataValidation>
    <dataValidation type="list" allowBlank="1" showInputMessage="1" showErrorMessage="1" sqref="E32:E36" xr:uid="{81D0C8F6-9C7E-4891-972B-00CD0E2B766E}">
      <formula1>"Per flight, Per day, Per meal, Per mile, Others"</formula1>
    </dataValidation>
    <dataValidation type="list" allowBlank="1" showInputMessage="1" showErrorMessage="1" sqref="E16:E20 E25:E27" xr:uid="{9D05D11B-FEEE-4131-B31C-BCAAF68F0A19}">
      <formula1>"Yearly, Hourly"</formula1>
    </dataValidation>
    <dataValidation type="list" allowBlank="1" showInputMessage="1" showErrorMessage="1" sqref="C63:C65 C48:C51 C56:C58" xr:uid="{C115D171-5084-44CC-9037-6EDEEF114E21}">
      <formula1>"Expendable, Non-Expendable"</formula1>
    </dataValidation>
    <dataValidation type="list" allowBlank="1" showInputMessage="1" showErrorMessage="1" sqref="E63:E65 E48:E51 E56:E58" xr:uid="{11D5834A-CD3A-40F0-94E4-53AE510ED3A0}">
      <formula1>"Individual, Case, Pack, Box, Other"</formula1>
    </dataValidation>
    <dataValidation type="list" allowBlank="1" showInputMessage="1" showErrorMessage="1" sqref="F63:F65 F48:F51 F56:F58" xr:uid="{C985670D-AEE1-4334-A984-332063C06214}">
      <formula1>"Each, Per Case, Per Box, Per Pack, Other"</formula1>
    </dataValidation>
    <dataValidation type="list" allowBlank="1" showInputMessage="1" showErrorMessage="1" sqref="E41:E43" xr:uid="{0A7CF3B2-5C79-484D-9080-47D3AF89906B}">
      <formula1>"In Person, Asynchronus Virtual, Syncrhonous Virtual"</formula1>
    </dataValidation>
  </dataValidations>
  <hyperlinks>
    <hyperlink ref="C78:H78" r:id="rId1" display="https://www.gsa.gov/travel/plan-book/per-diem-rates" xr:uid="{C2A287EB-2583-46B6-8C94-61DCDF0FA596}"/>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1]!InsertRowPersonnel">
                <anchor moveWithCells="1" sizeWithCells="1">
                  <from>
                    <xdr:col>1</xdr:col>
                    <xdr:colOff>30480</xdr:colOff>
                    <xdr:row>15</xdr:row>
                    <xdr:rowOff>38100</xdr:rowOff>
                  </from>
                  <to>
                    <xdr:col>1</xdr:col>
                    <xdr:colOff>723900</xdr:colOff>
                    <xdr:row>15</xdr:row>
                    <xdr:rowOff>266700</xdr:rowOff>
                  </to>
                </anchor>
              </controlPr>
            </control>
          </mc:Choice>
        </mc:AlternateContent>
        <mc:AlternateContent xmlns:mc="http://schemas.openxmlformats.org/markup-compatibility/2006">
          <mc:Choice Requires="x14">
            <control shapeId="16386" r:id="rId5" name="Button 2">
              <controlPr defaultSize="0" print="0" autoFill="0" autoPict="0" macro="[1]!DeleteRow">
                <anchor moveWithCells="1" sizeWithCells="1">
                  <from>
                    <xdr:col>1</xdr:col>
                    <xdr:colOff>762000</xdr:colOff>
                    <xdr:row>15</xdr:row>
                    <xdr:rowOff>38100</xdr:rowOff>
                  </from>
                  <to>
                    <xdr:col>2</xdr:col>
                    <xdr:colOff>502920</xdr:colOff>
                    <xdr:row>15</xdr:row>
                    <xdr:rowOff>274320</xdr:rowOff>
                  </to>
                </anchor>
              </controlPr>
            </control>
          </mc:Choice>
        </mc:AlternateContent>
        <mc:AlternateContent xmlns:mc="http://schemas.openxmlformats.org/markup-compatibility/2006">
          <mc:Choice Requires="x14">
            <control shapeId="16387" r:id="rId6" name="Button 3">
              <controlPr defaultSize="0" print="0" autoFill="0" autoPict="0" macro="[1]!InsertRowTravel">
                <anchor moveWithCells="1" sizeWithCells="1">
                  <from>
                    <xdr:col>1</xdr:col>
                    <xdr:colOff>30480</xdr:colOff>
                    <xdr:row>31</xdr:row>
                    <xdr:rowOff>7620</xdr:rowOff>
                  </from>
                  <to>
                    <xdr:col>1</xdr:col>
                    <xdr:colOff>731520</xdr:colOff>
                    <xdr:row>32</xdr:row>
                    <xdr:rowOff>0</xdr:rowOff>
                  </to>
                </anchor>
              </controlPr>
            </control>
          </mc:Choice>
        </mc:AlternateContent>
        <mc:AlternateContent xmlns:mc="http://schemas.openxmlformats.org/markup-compatibility/2006">
          <mc:Choice Requires="x14">
            <control shapeId="16388" r:id="rId7" name="Button 4">
              <controlPr defaultSize="0" print="0" autoFill="0" autoPict="0" macro="[1]!DeleteRow">
                <anchor moveWithCells="1" sizeWithCells="1">
                  <from>
                    <xdr:col>1</xdr:col>
                    <xdr:colOff>762000</xdr:colOff>
                    <xdr:row>31</xdr:row>
                    <xdr:rowOff>7620</xdr:rowOff>
                  </from>
                  <to>
                    <xdr:col>2</xdr:col>
                    <xdr:colOff>502920</xdr:colOff>
                    <xdr:row>31</xdr:row>
                    <xdr:rowOff>251460</xdr:rowOff>
                  </to>
                </anchor>
              </controlPr>
            </control>
          </mc:Choice>
        </mc:AlternateContent>
        <mc:AlternateContent xmlns:mc="http://schemas.openxmlformats.org/markup-compatibility/2006">
          <mc:Choice Requires="x14">
            <control shapeId="16389" r:id="rId8" name="Button 5">
              <controlPr defaultSize="0" print="0" autoFill="0" autoPict="0" macro="[1]!InsertRowTravel">
                <anchor moveWithCells="1" sizeWithCells="1">
                  <from>
                    <xdr:col>1</xdr:col>
                    <xdr:colOff>30480</xdr:colOff>
                    <xdr:row>40</xdr:row>
                    <xdr:rowOff>7620</xdr:rowOff>
                  </from>
                  <to>
                    <xdr:col>1</xdr:col>
                    <xdr:colOff>731520</xdr:colOff>
                    <xdr:row>41</xdr:row>
                    <xdr:rowOff>0</xdr:rowOff>
                  </to>
                </anchor>
              </controlPr>
            </control>
          </mc:Choice>
        </mc:AlternateContent>
        <mc:AlternateContent xmlns:mc="http://schemas.openxmlformats.org/markup-compatibility/2006">
          <mc:Choice Requires="x14">
            <control shapeId="16390" r:id="rId9" name="Button 6">
              <controlPr defaultSize="0" print="0" autoFill="0" autoPict="0" macro="[1]!DeleteRow">
                <anchor moveWithCells="1" sizeWithCells="1">
                  <from>
                    <xdr:col>1</xdr:col>
                    <xdr:colOff>762000</xdr:colOff>
                    <xdr:row>40</xdr:row>
                    <xdr:rowOff>7620</xdr:rowOff>
                  </from>
                  <to>
                    <xdr:col>2</xdr:col>
                    <xdr:colOff>502920</xdr:colOff>
                    <xdr:row>41</xdr:row>
                    <xdr:rowOff>0</xdr:rowOff>
                  </to>
                </anchor>
              </controlPr>
            </control>
          </mc:Choice>
        </mc:AlternateContent>
        <mc:AlternateContent xmlns:mc="http://schemas.openxmlformats.org/markup-compatibility/2006">
          <mc:Choice Requires="x14">
            <control shapeId="16391" r:id="rId10" name="Button 7">
              <controlPr defaultSize="0" print="0" autoFill="0" autoPict="0" macro="[1]!InsertRowTravel">
                <anchor moveWithCells="1" sizeWithCells="1">
                  <from>
                    <xdr:col>1</xdr:col>
                    <xdr:colOff>30480</xdr:colOff>
                    <xdr:row>47</xdr:row>
                    <xdr:rowOff>7620</xdr:rowOff>
                  </from>
                  <to>
                    <xdr:col>1</xdr:col>
                    <xdr:colOff>731520</xdr:colOff>
                    <xdr:row>48</xdr:row>
                    <xdr:rowOff>0</xdr:rowOff>
                  </to>
                </anchor>
              </controlPr>
            </control>
          </mc:Choice>
        </mc:AlternateContent>
        <mc:AlternateContent xmlns:mc="http://schemas.openxmlformats.org/markup-compatibility/2006">
          <mc:Choice Requires="x14">
            <control shapeId="16392" r:id="rId11" name="Button 8">
              <controlPr defaultSize="0" print="0" autoFill="0" autoPict="0" macro="[1]!DeleteRow">
                <anchor moveWithCells="1" sizeWithCells="1">
                  <from>
                    <xdr:col>1</xdr:col>
                    <xdr:colOff>762000</xdr:colOff>
                    <xdr:row>47</xdr:row>
                    <xdr:rowOff>7620</xdr:rowOff>
                  </from>
                  <to>
                    <xdr:col>2</xdr:col>
                    <xdr:colOff>502920</xdr:colOff>
                    <xdr:row>48</xdr:row>
                    <xdr:rowOff>0</xdr:rowOff>
                  </to>
                </anchor>
              </controlPr>
            </control>
          </mc:Choice>
        </mc:AlternateContent>
        <mc:AlternateContent xmlns:mc="http://schemas.openxmlformats.org/markup-compatibility/2006">
          <mc:Choice Requires="x14">
            <control shapeId="16393" r:id="rId12" name="Button 9">
              <controlPr defaultSize="0" print="0" autoFill="0" autoPict="0" macro="[1]!InsertRowTravel">
                <anchor moveWithCells="1" sizeWithCells="1">
                  <from>
                    <xdr:col>1</xdr:col>
                    <xdr:colOff>30480</xdr:colOff>
                    <xdr:row>62</xdr:row>
                    <xdr:rowOff>7620</xdr:rowOff>
                  </from>
                  <to>
                    <xdr:col>1</xdr:col>
                    <xdr:colOff>731520</xdr:colOff>
                    <xdr:row>63</xdr:row>
                    <xdr:rowOff>0</xdr:rowOff>
                  </to>
                </anchor>
              </controlPr>
            </control>
          </mc:Choice>
        </mc:AlternateContent>
        <mc:AlternateContent xmlns:mc="http://schemas.openxmlformats.org/markup-compatibility/2006">
          <mc:Choice Requires="x14">
            <control shapeId="16394" r:id="rId13" name="Button 10">
              <controlPr defaultSize="0" print="0" autoFill="0" autoPict="0" macro="[1]!DeleteRow">
                <anchor moveWithCells="1" sizeWithCells="1">
                  <from>
                    <xdr:col>1</xdr:col>
                    <xdr:colOff>762000</xdr:colOff>
                    <xdr:row>62</xdr:row>
                    <xdr:rowOff>7620</xdr:rowOff>
                  </from>
                  <to>
                    <xdr:col>2</xdr:col>
                    <xdr:colOff>502920</xdr:colOff>
                    <xdr:row>63</xdr:row>
                    <xdr:rowOff>0</xdr:rowOff>
                  </to>
                </anchor>
              </controlPr>
            </control>
          </mc:Choice>
        </mc:AlternateContent>
        <mc:AlternateContent xmlns:mc="http://schemas.openxmlformats.org/markup-compatibility/2006">
          <mc:Choice Requires="x14">
            <control shapeId="16395" r:id="rId14" name="Button 11">
              <controlPr defaultSize="0" print="0" autoFill="0" autoPict="0" macro="[1]!InsertRowTravel">
                <anchor moveWithCells="1" sizeWithCells="1">
                  <from>
                    <xdr:col>1</xdr:col>
                    <xdr:colOff>30480</xdr:colOff>
                    <xdr:row>55</xdr:row>
                    <xdr:rowOff>7620</xdr:rowOff>
                  </from>
                  <to>
                    <xdr:col>1</xdr:col>
                    <xdr:colOff>731520</xdr:colOff>
                    <xdr:row>56</xdr:row>
                    <xdr:rowOff>0</xdr:rowOff>
                  </to>
                </anchor>
              </controlPr>
            </control>
          </mc:Choice>
        </mc:AlternateContent>
        <mc:AlternateContent xmlns:mc="http://schemas.openxmlformats.org/markup-compatibility/2006">
          <mc:Choice Requires="x14">
            <control shapeId="16396" r:id="rId15" name="Button 12">
              <controlPr defaultSize="0" print="0" autoFill="0" autoPict="0" macro="[1]!DeleteRow">
                <anchor moveWithCells="1" sizeWithCells="1">
                  <from>
                    <xdr:col>1</xdr:col>
                    <xdr:colOff>762000</xdr:colOff>
                    <xdr:row>55</xdr:row>
                    <xdr:rowOff>7620</xdr:rowOff>
                  </from>
                  <to>
                    <xdr:col>2</xdr:col>
                    <xdr:colOff>502920</xdr:colOff>
                    <xdr:row>56</xdr:row>
                    <xdr:rowOff>0</xdr:rowOff>
                  </to>
                </anchor>
              </controlPr>
            </control>
          </mc:Choice>
        </mc:AlternateContent>
        <mc:AlternateContent xmlns:mc="http://schemas.openxmlformats.org/markup-compatibility/2006">
          <mc:Choice Requires="x14">
            <control shapeId="16397" r:id="rId16" name="Button 13">
              <controlPr defaultSize="0" print="0" autoFill="0" autoPict="0" macro="[1]!InsertRowPersonnel">
                <anchor moveWithCells="1" sizeWithCells="1">
                  <from>
                    <xdr:col>1</xdr:col>
                    <xdr:colOff>30480</xdr:colOff>
                    <xdr:row>24</xdr:row>
                    <xdr:rowOff>38100</xdr:rowOff>
                  </from>
                  <to>
                    <xdr:col>1</xdr:col>
                    <xdr:colOff>723900</xdr:colOff>
                    <xdr:row>24</xdr:row>
                    <xdr:rowOff>266700</xdr:rowOff>
                  </to>
                </anchor>
              </controlPr>
            </control>
          </mc:Choice>
        </mc:AlternateContent>
        <mc:AlternateContent xmlns:mc="http://schemas.openxmlformats.org/markup-compatibility/2006">
          <mc:Choice Requires="x14">
            <control shapeId="16398" r:id="rId17" name="Button 14">
              <controlPr defaultSize="0" print="0" autoFill="0" autoPict="0" macro="[1]!DeleteRow">
                <anchor moveWithCells="1" sizeWithCells="1">
                  <from>
                    <xdr:col>1</xdr:col>
                    <xdr:colOff>762000</xdr:colOff>
                    <xdr:row>24</xdr:row>
                    <xdr:rowOff>38100</xdr:rowOff>
                  </from>
                  <to>
                    <xdr:col>2</xdr:col>
                    <xdr:colOff>502920</xdr:colOff>
                    <xdr:row>24</xdr:row>
                    <xdr:rowOff>274320</xdr:rowOff>
                  </to>
                </anchor>
              </controlPr>
            </control>
          </mc:Choice>
        </mc:AlternateContent>
        <mc:AlternateContent xmlns:mc="http://schemas.openxmlformats.org/markup-compatibility/2006">
          <mc:Choice Requires="x14">
            <control shapeId="16413" r:id="rId18" name="Button 29">
              <controlPr defaultSize="0" print="0" autoFill="0" autoPict="0" macro="[1]!InsertRowPersonnel">
                <anchor moveWithCells="1" sizeWithCells="1">
                  <from>
                    <xdr:col>1</xdr:col>
                    <xdr:colOff>30480</xdr:colOff>
                    <xdr:row>15</xdr:row>
                    <xdr:rowOff>38100</xdr:rowOff>
                  </from>
                  <to>
                    <xdr:col>1</xdr:col>
                    <xdr:colOff>723900</xdr:colOff>
                    <xdr:row>15</xdr:row>
                    <xdr:rowOff>266700</xdr:rowOff>
                  </to>
                </anchor>
              </controlPr>
            </control>
          </mc:Choice>
        </mc:AlternateContent>
        <mc:AlternateContent xmlns:mc="http://schemas.openxmlformats.org/markup-compatibility/2006">
          <mc:Choice Requires="x14">
            <control shapeId="16414" r:id="rId19" name="Button 30">
              <controlPr defaultSize="0" print="0" autoFill="0" autoPict="0" macro="[1]!DeleteRow">
                <anchor moveWithCells="1" sizeWithCells="1">
                  <from>
                    <xdr:col>1</xdr:col>
                    <xdr:colOff>762000</xdr:colOff>
                    <xdr:row>15</xdr:row>
                    <xdr:rowOff>38100</xdr:rowOff>
                  </from>
                  <to>
                    <xdr:col>2</xdr:col>
                    <xdr:colOff>502920</xdr:colOff>
                    <xdr:row>15</xdr:row>
                    <xdr:rowOff>274320</xdr:rowOff>
                  </to>
                </anchor>
              </controlPr>
            </control>
          </mc:Choice>
        </mc:AlternateContent>
        <mc:AlternateContent xmlns:mc="http://schemas.openxmlformats.org/markup-compatibility/2006">
          <mc:Choice Requires="x14">
            <control shapeId="16415" r:id="rId20" name="Button 31">
              <controlPr defaultSize="0" print="0" autoFill="0" autoPict="0" macro="[1]!InsertRowTravel">
                <anchor moveWithCells="1" sizeWithCells="1">
                  <from>
                    <xdr:col>1</xdr:col>
                    <xdr:colOff>30480</xdr:colOff>
                    <xdr:row>31</xdr:row>
                    <xdr:rowOff>7620</xdr:rowOff>
                  </from>
                  <to>
                    <xdr:col>1</xdr:col>
                    <xdr:colOff>731520</xdr:colOff>
                    <xdr:row>32</xdr:row>
                    <xdr:rowOff>0</xdr:rowOff>
                  </to>
                </anchor>
              </controlPr>
            </control>
          </mc:Choice>
        </mc:AlternateContent>
        <mc:AlternateContent xmlns:mc="http://schemas.openxmlformats.org/markup-compatibility/2006">
          <mc:Choice Requires="x14">
            <control shapeId="16416" r:id="rId21" name="Button 32">
              <controlPr defaultSize="0" print="0" autoFill="0" autoPict="0" macro="[1]!DeleteRow">
                <anchor moveWithCells="1" sizeWithCells="1">
                  <from>
                    <xdr:col>1</xdr:col>
                    <xdr:colOff>762000</xdr:colOff>
                    <xdr:row>31</xdr:row>
                    <xdr:rowOff>7620</xdr:rowOff>
                  </from>
                  <to>
                    <xdr:col>2</xdr:col>
                    <xdr:colOff>502920</xdr:colOff>
                    <xdr:row>31</xdr:row>
                    <xdr:rowOff>251460</xdr:rowOff>
                  </to>
                </anchor>
              </controlPr>
            </control>
          </mc:Choice>
        </mc:AlternateContent>
        <mc:AlternateContent xmlns:mc="http://schemas.openxmlformats.org/markup-compatibility/2006">
          <mc:Choice Requires="x14">
            <control shapeId="16417" r:id="rId22" name="Button 33">
              <controlPr defaultSize="0" print="0" autoFill="0" autoPict="0" macro="[1]!InsertRowTravel">
                <anchor moveWithCells="1" sizeWithCells="1">
                  <from>
                    <xdr:col>1</xdr:col>
                    <xdr:colOff>30480</xdr:colOff>
                    <xdr:row>40</xdr:row>
                    <xdr:rowOff>7620</xdr:rowOff>
                  </from>
                  <to>
                    <xdr:col>1</xdr:col>
                    <xdr:colOff>731520</xdr:colOff>
                    <xdr:row>41</xdr:row>
                    <xdr:rowOff>0</xdr:rowOff>
                  </to>
                </anchor>
              </controlPr>
            </control>
          </mc:Choice>
        </mc:AlternateContent>
        <mc:AlternateContent xmlns:mc="http://schemas.openxmlformats.org/markup-compatibility/2006">
          <mc:Choice Requires="x14">
            <control shapeId="16418" r:id="rId23" name="Button 34">
              <controlPr defaultSize="0" print="0" autoFill="0" autoPict="0" macro="[1]!DeleteRow">
                <anchor moveWithCells="1" sizeWithCells="1">
                  <from>
                    <xdr:col>1</xdr:col>
                    <xdr:colOff>762000</xdr:colOff>
                    <xdr:row>40</xdr:row>
                    <xdr:rowOff>7620</xdr:rowOff>
                  </from>
                  <to>
                    <xdr:col>2</xdr:col>
                    <xdr:colOff>502920</xdr:colOff>
                    <xdr:row>41</xdr:row>
                    <xdr:rowOff>0</xdr:rowOff>
                  </to>
                </anchor>
              </controlPr>
            </control>
          </mc:Choice>
        </mc:AlternateContent>
        <mc:AlternateContent xmlns:mc="http://schemas.openxmlformats.org/markup-compatibility/2006">
          <mc:Choice Requires="x14">
            <control shapeId="16419" r:id="rId24" name="Button 35">
              <controlPr defaultSize="0" print="0" autoFill="0" autoPict="0" macro="[1]!InsertRowTravel">
                <anchor moveWithCells="1" sizeWithCells="1">
                  <from>
                    <xdr:col>1</xdr:col>
                    <xdr:colOff>30480</xdr:colOff>
                    <xdr:row>47</xdr:row>
                    <xdr:rowOff>7620</xdr:rowOff>
                  </from>
                  <to>
                    <xdr:col>1</xdr:col>
                    <xdr:colOff>731520</xdr:colOff>
                    <xdr:row>48</xdr:row>
                    <xdr:rowOff>0</xdr:rowOff>
                  </to>
                </anchor>
              </controlPr>
            </control>
          </mc:Choice>
        </mc:AlternateContent>
        <mc:AlternateContent xmlns:mc="http://schemas.openxmlformats.org/markup-compatibility/2006">
          <mc:Choice Requires="x14">
            <control shapeId="16420" r:id="rId25" name="Button 36">
              <controlPr defaultSize="0" print="0" autoFill="0" autoPict="0" macro="[1]!DeleteRow">
                <anchor moveWithCells="1" sizeWithCells="1">
                  <from>
                    <xdr:col>1</xdr:col>
                    <xdr:colOff>762000</xdr:colOff>
                    <xdr:row>47</xdr:row>
                    <xdr:rowOff>7620</xdr:rowOff>
                  </from>
                  <to>
                    <xdr:col>2</xdr:col>
                    <xdr:colOff>502920</xdr:colOff>
                    <xdr:row>48</xdr:row>
                    <xdr:rowOff>0</xdr:rowOff>
                  </to>
                </anchor>
              </controlPr>
            </control>
          </mc:Choice>
        </mc:AlternateContent>
        <mc:AlternateContent xmlns:mc="http://schemas.openxmlformats.org/markup-compatibility/2006">
          <mc:Choice Requires="x14">
            <control shapeId="16421" r:id="rId26" name="Button 37">
              <controlPr defaultSize="0" print="0" autoFill="0" autoPict="0" macro="[1]!InsertRowTravel">
                <anchor moveWithCells="1" sizeWithCells="1">
                  <from>
                    <xdr:col>1</xdr:col>
                    <xdr:colOff>30480</xdr:colOff>
                    <xdr:row>62</xdr:row>
                    <xdr:rowOff>7620</xdr:rowOff>
                  </from>
                  <to>
                    <xdr:col>1</xdr:col>
                    <xdr:colOff>731520</xdr:colOff>
                    <xdr:row>63</xdr:row>
                    <xdr:rowOff>0</xdr:rowOff>
                  </to>
                </anchor>
              </controlPr>
            </control>
          </mc:Choice>
        </mc:AlternateContent>
        <mc:AlternateContent xmlns:mc="http://schemas.openxmlformats.org/markup-compatibility/2006">
          <mc:Choice Requires="x14">
            <control shapeId="16422" r:id="rId27" name="Button 38">
              <controlPr defaultSize="0" print="0" autoFill="0" autoPict="0" macro="[1]!DeleteRow">
                <anchor moveWithCells="1" sizeWithCells="1">
                  <from>
                    <xdr:col>1</xdr:col>
                    <xdr:colOff>762000</xdr:colOff>
                    <xdr:row>62</xdr:row>
                    <xdr:rowOff>7620</xdr:rowOff>
                  </from>
                  <to>
                    <xdr:col>2</xdr:col>
                    <xdr:colOff>502920</xdr:colOff>
                    <xdr:row>63</xdr:row>
                    <xdr:rowOff>0</xdr:rowOff>
                  </to>
                </anchor>
              </controlPr>
            </control>
          </mc:Choice>
        </mc:AlternateContent>
        <mc:AlternateContent xmlns:mc="http://schemas.openxmlformats.org/markup-compatibility/2006">
          <mc:Choice Requires="x14">
            <control shapeId="16423" r:id="rId28" name="Button 39">
              <controlPr defaultSize="0" print="0" autoFill="0" autoPict="0" macro="[1]!InsertRowTravel">
                <anchor moveWithCells="1" sizeWithCells="1">
                  <from>
                    <xdr:col>1</xdr:col>
                    <xdr:colOff>30480</xdr:colOff>
                    <xdr:row>55</xdr:row>
                    <xdr:rowOff>7620</xdr:rowOff>
                  </from>
                  <to>
                    <xdr:col>1</xdr:col>
                    <xdr:colOff>731520</xdr:colOff>
                    <xdr:row>56</xdr:row>
                    <xdr:rowOff>0</xdr:rowOff>
                  </to>
                </anchor>
              </controlPr>
            </control>
          </mc:Choice>
        </mc:AlternateContent>
        <mc:AlternateContent xmlns:mc="http://schemas.openxmlformats.org/markup-compatibility/2006">
          <mc:Choice Requires="x14">
            <control shapeId="16424" r:id="rId29" name="Button 40">
              <controlPr defaultSize="0" print="0" autoFill="0" autoPict="0" macro="[1]!DeleteRow">
                <anchor moveWithCells="1" sizeWithCells="1">
                  <from>
                    <xdr:col>1</xdr:col>
                    <xdr:colOff>762000</xdr:colOff>
                    <xdr:row>55</xdr:row>
                    <xdr:rowOff>7620</xdr:rowOff>
                  </from>
                  <to>
                    <xdr:col>2</xdr:col>
                    <xdr:colOff>502920</xdr:colOff>
                    <xdr:row>56</xdr:row>
                    <xdr:rowOff>0</xdr:rowOff>
                  </to>
                </anchor>
              </controlPr>
            </control>
          </mc:Choice>
        </mc:AlternateContent>
        <mc:AlternateContent xmlns:mc="http://schemas.openxmlformats.org/markup-compatibility/2006">
          <mc:Choice Requires="x14">
            <control shapeId="16425" r:id="rId30" name="Button 41">
              <controlPr defaultSize="0" print="0" autoFill="0" autoPict="0" macro="[1]!InsertRowPersonnel">
                <anchor moveWithCells="1" sizeWithCells="1">
                  <from>
                    <xdr:col>1</xdr:col>
                    <xdr:colOff>30480</xdr:colOff>
                    <xdr:row>24</xdr:row>
                    <xdr:rowOff>38100</xdr:rowOff>
                  </from>
                  <to>
                    <xdr:col>1</xdr:col>
                    <xdr:colOff>723900</xdr:colOff>
                    <xdr:row>24</xdr:row>
                    <xdr:rowOff>266700</xdr:rowOff>
                  </to>
                </anchor>
              </controlPr>
            </control>
          </mc:Choice>
        </mc:AlternateContent>
        <mc:AlternateContent xmlns:mc="http://schemas.openxmlformats.org/markup-compatibility/2006">
          <mc:Choice Requires="x14">
            <control shapeId="16426" r:id="rId31" name="Button 42">
              <controlPr defaultSize="0" print="0" autoFill="0" autoPict="0" macro="[1]!DeleteRow">
                <anchor moveWithCells="1" sizeWithCells="1">
                  <from>
                    <xdr:col>1</xdr:col>
                    <xdr:colOff>762000</xdr:colOff>
                    <xdr:row>24</xdr:row>
                    <xdr:rowOff>38100</xdr:rowOff>
                  </from>
                  <to>
                    <xdr:col>2</xdr:col>
                    <xdr:colOff>502920</xdr:colOff>
                    <xdr:row>24</xdr:row>
                    <xdr:rowOff>274320</xdr:rowOff>
                  </to>
                </anchor>
              </controlPr>
            </control>
          </mc:Choice>
        </mc:AlternateContent>
      </controls>
    </mc:Choice>
  </mc:AlternateContent>
  <tableParts count="7">
    <tablePart r:id="rId32"/>
    <tablePart r:id="rId33"/>
    <tablePart r:id="rId34"/>
    <tablePart r:id="rId35"/>
    <tablePart r:id="rId36"/>
    <tablePart r:id="rId37"/>
    <tablePart r:id="rId3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D3CD-B6BE-4F4A-9B8E-BBA5AC5301DF}">
  <sheetPr codeName="Sheet3"/>
  <dimension ref="B2:O57"/>
  <sheetViews>
    <sheetView topLeftCell="A18" workbookViewId="0">
      <selection activeCell="E45" sqref="E45"/>
    </sheetView>
  </sheetViews>
  <sheetFormatPr defaultColWidth="9.109375" defaultRowHeight="14.4" x14ac:dyDescent="0.3"/>
  <cols>
    <col min="1" max="1" width="3.44140625" style="2" customWidth="1"/>
    <col min="2" max="2" width="22.109375" style="2" customWidth="1"/>
    <col min="3" max="3" width="31.109375" style="2" bestFit="1" customWidth="1"/>
    <col min="4" max="4" width="17.44140625" style="2" customWidth="1"/>
    <col min="5" max="5" width="15.88671875" style="2" customWidth="1"/>
    <col min="6" max="6" width="12.6640625" style="2" customWidth="1"/>
    <col min="7" max="7" width="12.109375" style="2" customWidth="1"/>
    <col min="8" max="8" width="12.5546875" style="2" bestFit="1" customWidth="1"/>
    <col min="9" max="9" width="2.109375" style="2" customWidth="1"/>
    <col min="10" max="16384" width="9.109375" style="2"/>
  </cols>
  <sheetData>
    <row r="2" spans="2:15" x14ac:dyDescent="0.3">
      <c r="B2" s="154" t="s">
        <v>0</v>
      </c>
      <c r="C2" s="154"/>
      <c r="D2" s="154"/>
      <c r="E2" s="154"/>
      <c r="F2" s="154"/>
      <c r="G2" s="154"/>
      <c r="H2" s="154"/>
      <c r="K2" s="153" t="s">
        <v>25</v>
      </c>
      <c r="L2" s="153"/>
      <c r="M2" s="153"/>
      <c r="N2" s="153"/>
    </row>
    <row r="3" spans="2:15" ht="15" customHeight="1" x14ac:dyDescent="0.3">
      <c r="B3" t="s">
        <v>1</v>
      </c>
      <c r="C3" t="s">
        <v>2</v>
      </c>
      <c r="D3" t="s">
        <v>3</v>
      </c>
      <c r="E3" t="s">
        <v>4</v>
      </c>
      <c r="F3" t="s">
        <v>5</v>
      </c>
      <c r="G3" t="s">
        <v>7</v>
      </c>
      <c r="H3" t="s">
        <v>6</v>
      </c>
      <c r="K3" s="126" t="s">
        <v>37</v>
      </c>
      <c r="L3" s="126"/>
      <c r="M3" s="126"/>
      <c r="N3" s="126"/>
      <c r="O3" s="126"/>
    </row>
    <row r="4" spans="2:15" x14ac:dyDescent="0.3">
      <c r="B4" s="23"/>
      <c r="C4" s="23"/>
      <c r="D4" s="24" t="s">
        <v>14</v>
      </c>
      <c r="E4" s="23"/>
      <c r="F4" s="23"/>
      <c r="G4" s="25"/>
      <c r="H4" s="4"/>
      <c r="K4" s="126"/>
      <c r="L4" s="126"/>
      <c r="M4" s="126"/>
      <c r="N4" s="126"/>
      <c r="O4" s="126"/>
    </row>
    <row r="5" spans="2:15" x14ac:dyDescent="0.3">
      <c r="B5" s="23"/>
      <c r="C5" s="23"/>
      <c r="D5" s="24"/>
      <c r="E5" s="23"/>
      <c r="F5" s="23"/>
      <c r="G5" s="25"/>
      <c r="H5" s="4">
        <f>D5*F5*G5</f>
        <v>0</v>
      </c>
      <c r="K5" s="126"/>
      <c r="L5" s="126"/>
      <c r="M5" s="126"/>
      <c r="N5" s="126"/>
      <c r="O5" s="126"/>
    </row>
    <row r="6" spans="2:15" x14ac:dyDescent="0.3">
      <c r="B6" s="23"/>
      <c r="C6" s="23"/>
      <c r="D6" s="24"/>
      <c r="E6" s="23"/>
      <c r="F6" s="23"/>
      <c r="G6" s="25"/>
      <c r="H6" s="4">
        <f>D6*F6*G6</f>
        <v>0</v>
      </c>
      <c r="K6" s="126"/>
      <c r="L6" s="126"/>
      <c r="M6" s="126"/>
      <c r="N6" s="126"/>
      <c r="O6" s="126"/>
    </row>
    <row r="7" spans="2:15" x14ac:dyDescent="0.3">
      <c r="B7"/>
      <c r="C7"/>
      <c r="D7"/>
      <c r="E7"/>
      <c r="F7"/>
      <c r="G7"/>
      <c r="H7" s="3">
        <f>SUM(Table2[Total Cost])</f>
        <v>0</v>
      </c>
      <c r="K7" s="126"/>
      <c r="L7" s="126"/>
      <c r="M7" s="126"/>
      <c r="N7" s="126"/>
      <c r="O7" s="126"/>
    </row>
    <row r="8" spans="2:15" x14ac:dyDescent="0.3">
      <c r="B8"/>
      <c r="C8"/>
      <c r="D8"/>
      <c r="E8"/>
      <c r="F8"/>
      <c r="G8"/>
      <c r="H8" s="3"/>
      <c r="K8" s="126"/>
      <c r="L8" s="126"/>
      <c r="M8" s="126"/>
      <c r="N8" s="126"/>
      <c r="O8" s="126"/>
    </row>
    <row r="9" spans="2:15" x14ac:dyDescent="0.3">
      <c r="B9" s="154" t="s">
        <v>40</v>
      </c>
      <c r="C9" s="154"/>
      <c r="D9" s="154"/>
      <c r="E9" s="154"/>
      <c r="F9" s="154"/>
      <c r="G9" s="154"/>
      <c r="H9" s="154"/>
      <c r="K9" s="126"/>
      <c r="L9" s="126"/>
      <c r="M9" s="126"/>
      <c r="N9" s="126"/>
      <c r="O9" s="126"/>
    </row>
    <row r="10" spans="2:15" x14ac:dyDescent="0.3">
      <c r="B10" t="s">
        <v>1</v>
      </c>
      <c r="C10" t="s">
        <v>2</v>
      </c>
      <c r="D10" t="s">
        <v>3</v>
      </c>
      <c r="E10" t="s">
        <v>4</v>
      </c>
      <c r="F10" t="s">
        <v>5</v>
      </c>
      <c r="G10" t="s">
        <v>41</v>
      </c>
      <c r="H10" t="s">
        <v>6</v>
      </c>
      <c r="K10" s="126"/>
      <c r="L10" s="126"/>
      <c r="M10" s="126"/>
      <c r="N10" s="126"/>
      <c r="O10" s="126"/>
    </row>
    <row r="11" spans="2:15" x14ac:dyDescent="0.3">
      <c r="B11" s="23"/>
      <c r="C11" s="23"/>
      <c r="D11" s="24" t="s">
        <v>14</v>
      </c>
      <c r="E11" s="23"/>
      <c r="F11" s="23"/>
      <c r="G11" s="25"/>
      <c r="H11" s="4"/>
      <c r="K11" s="126"/>
      <c r="L11" s="126"/>
      <c r="M11" s="126"/>
      <c r="N11" s="126"/>
      <c r="O11" s="126"/>
    </row>
    <row r="12" spans="2:15" x14ac:dyDescent="0.3">
      <c r="B12" s="23"/>
      <c r="C12" s="23"/>
      <c r="D12" s="24"/>
      <c r="E12" s="23"/>
      <c r="F12" s="23"/>
      <c r="G12" s="25"/>
      <c r="H12" s="4">
        <f>D12*F12*G12</f>
        <v>0</v>
      </c>
      <c r="K12" s="126"/>
      <c r="L12" s="126"/>
      <c r="M12" s="126"/>
      <c r="N12" s="126"/>
      <c r="O12" s="126"/>
    </row>
    <row r="13" spans="2:15" x14ac:dyDescent="0.3">
      <c r="B13" s="23"/>
      <c r="C13" s="23"/>
      <c r="D13" s="24"/>
      <c r="E13" s="23"/>
      <c r="F13" s="23"/>
      <c r="G13" s="25"/>
      <c r="H13" s="4">
        <f>D13*F13*G13</f>
        <v>0</v>
      </c>
      <c r="K13" s="126"/>
      <c r="L13" s="126"/>
      <c r="M13" s="126"/>
      <c r="N13" s="126"/>
      <c r="O13" s="126"/>
    </row>
    <row r="14" spans="2:15" x14ac:dyDescent="0.3">
      <c r="B14"/>
      <c r="C14"/>
      <c r="D14"/>
      <c r="E14"/>
      <c r="F14"/>
      <c r="G14"/>
      <c r="H14" s="3">
        <f>SUM(Table24[Total Cost])</f>
        <v>0</v>
      </c>
      <c r="K14" s="126"/>
      <c r="L14" s="126"/>
      <c r="M14" s="126"/>
      <c r="N14" s="126"/>
      <c r="O14" s="126"/>
    </row>
    <row r="15" spans="2:15" x14ac:dyDescent="0.3">
      <c r="B15"/>
      <c r="C15"/>
      <c r="D15"/>
      <c r="E15"/>
      <c r="F15"/>
      <c r="G15"/>
      <c r="H15" s="3"/>
      <c r="K15" s="126"/>
      <c r="L15" s="126"/>
      <c r="M15" s="126"/>
      <c r="N15" s="126"/>
      <c r="O15" s="126"/>
    </row>
    <row r="16" spans="2:15" x14ac:dyDescent="0.3">
      <c r="B16" s="151" t="s">
        <v>8</v>
      </c>
      <c r="C16" s="151"/>
      <c r="D16" s="151"/>
      <c r="E16" s="151"/>
      <c r="F16" s="151"/>
      <c r="G16" s="151"/>
      <c r="H16" s="151"/>
      <c r="K16" s="126"/>
      <c r="L16" s="126"/>
      <c r="M16" s="126"/>
      <c r="N16" s="126"/>
      <c r="O16" s="126"/>
    </row>
    <row r="17" spans="2:8" x14ac:dyDescent="0.3">
      <c r="B17" t="s">
        <v>9</v>
      </c>
      <c r="C17" t="s">
        <v>10</v>
      </c>
      <c r="D17" t="s">
        <v>11</v>
      </c>
      <c r="E17" t="s">
        <v>4</v>
      </c>
      <c r="F17" t="s">
        <v>12</v>
      </c>
      <c r="G17" t="s">
        <v>13</v>
      </c>
      <c r="H17" t="s">
        <v>6</v>
      </c>
    </row>
    <row r="18" spans="2:8" x14ac:dyDescent="0.3">
      <c r="B18" s="23"/>
      <c r="C18" s="23"/>
      <c r="D18" s="28"/>
      <c r="E18" s="23"/>
      <c r="F18" s="26"/>
      <c r="G18" s="23"/>
      <c r="H18" s="5">
        <f>Table5[[#This Row],[Cost]]*Table5[[#This Row],[Quantity]]</f>
        <v>0</v>
      </c>
    </row>
    <row r="19" spans="2:8" x14ac:dyDescent="0.3">
      <c r="B19" s="23"/>
      <c r="C19" s="23"/>
      <c r="D19" s="28"/>
      <c r="E19" s="23"/>
      <c r="F19" s="26"/>
      <c r="G19" s="23"/>
      <c r="H19" s="5">
        <f>Table5[[#This Row],[Cost]]*Table5[[#This Row],[Quantity]]</f>
        <v>0</v>
      </c>
    </row>
    <row r="20" spans="2:8" x14ac:dyDescent="0.3">
      <c r="B20" s="23"/>
      <c r="C20" s="23"/>
      <c r="D20" s="28"/>
      <c r="E20" s="23"/>
      <c r="F20" s="26"/>
      <c r="G20" s="23"/>
      <c r="H20" s="5">
        <f>Table5[[#This Row],[Cost]]*Table5[[#This Row],[Quantity]]</f>
        <v>0</v>
      </c>
    </row>
    <row r="21" spans="2:8" x14ac:dyDescent="0.3">
      <c r="B21" s="23"/>
      <c r="C21" s="23"/>
      <c r="D21" s="28"/>
      <c r="E21" s="23"/>
      <c r="F21" s="26"/>
      <c r="G21" s="23"/>
      <c r="H21" s="3">
        <f>Table5[[#This Row],[Cost]]*Table5[[#This Row],[Quantity]]</f>
        <v>0</v>
      </c>
    </row>
    <row r="22" spans="2:8" x14ac:dyDescent="0.3">
      <c r="B22"/>
      <c r="C22"/>
      <c r="D22"/>
      <c r="E22"/>
      <c r="F22"/>
      <c r="G22"/>
      <c r="H22" s="3">
        <f>SUM(Table5[Total Cost])</f>
        <v>0</v>
      </c>
    </row>
    <row r="23" spans="2:8" x14ac:dyDescent="0.3">
      <c r="B23"/>
      <c r="C23"/>
      <c r="D23"/>
      <c r="E23"/>
      <c r="F23"/>
      <c r="G23"/>
      <c r="H23"/>
    </row>
    <row r="24" spans="2:8" x14ac:dyDescent="0.3">
      <c r="B24" s="151" t="s">
        <v>15</v>
      </c>
      <c r="C24" s="152"/>
      <c r="D24" s="152"/>
      <c r="E24" s="152"/>
      <c r="F24" s="152"/>
      <c r="G24" s="152"/>
      <c r="H24" s="152"/>
    </row>
    <row r="25" spans="2:8" x14ac:dyDescent="0.3">
      <c r="B25" t="s">
        <v>16</v>
      </c>
      <c r="C25" t="s">
        <v>17</v>
      </c>
      <c r="D25" t="s">
        <v>20</v>
      </c>
      <c r="E25" t="s">
        <v>18</v>
      </c>
      <c r="F25" t="s">
        <v>12</v>
      </c>
      <c r="G25" t="s">
        <v>19</v>
      </c>
      <c r="H25" t="s">
        <v>6</v>
      </c>
    </row>
    <row r="26" spans="2:8" x14ac:dyDescent="0.3">
      <c r="B26" s="23"/>
      <c r="C26" s="23"/>
      <c r="D26" s="29" t="s">
        <v>14</v>
      </c>
      <c r="E26" s="23"/>
      <c r="F26" s="30"/>
      <c r="G26" s="31"/>
      <c r="H26" s="1">
        <f>Table6[[#This Row],[Cost]]*Table6[[#This Row],['# of Staff]]</f>
        <v>0</v>
      </c>
    </row>
    <row r="27" spans="2:8" x14ac:dyDescent="0.3">
      <c r="B27" s="23"/>
      <c r="C27" s="23"/>
      <c r="D27" s="29"/>
      <c r="E27" s="23"/>
      <c r="F27" s="30"/>
      <c r="G27" s="31"/>
      <c r="H27" s="1">
        <f>Table6[[#This Row],[Cost]]*Table6[[#This Row],['# of Staff]]</f>
        <v>0</v>
      </c>
    </row>
    <row r="28" spans="2:8" x14ac:dyDescent="0.3">
      <c r="B28" s="23"/>
      <c r="C28" s="23"/>
      <c r="D28" s="29"/>
      <c r="E28" s="23"/>
      <c r="F28" s="30"/>
      <c r="G28" s="31"/>
      <c r="H28" s="1">
        <f>Table6[[#This Row],[Cost]]*Table6[[#This Row],['# of Staff]]</f>
        <v>0</v>
      </c>
    </row>
    <row r="29" spans="2:8" x14ac:dyDescent="0.3">
      <c r="B29" s="23"/>
      <c r="C29" s="23"/>
      <c r="D29" s="23"/>
      <c r="E29" s="23"/>
      <c r="F29" s="30"/>
      <c r="G29" s="31"/>
      <c r="H29" s="1">
        <f>Table6[[#This Row],[Cost]]*Table6[[#This Row],['# of Staff]]</f>
        <v>0</v>
      </c>
    </row>
    <row r="30" spans="2:8" x14ac:dyDescent="0.3">
      <c r="B30"/>
      <c r="C30"/>
      <c r="D30"/>
      <c r="E30"/>
      <c r="F30" s="7"/>
      <c r="G30" s="6"/>
      <c r="H30" s="7">
        <f>SUM(Table6[],Table6[Total Cost])</f>
        <v>0</v>
      </c>
    </row>
    <row r="31" spans="2:8" x14ac:dyDescent="0.3">
      <c r="B31"/>
      <c r="C31"/>
      <c r="D31"/>
      <c r="E31"/>
      <c r="F31"/>
      <c r="G31"/>
      <c r="H31"/>
    </row>
    <row r="32" spans="2:8" x14ac:dyDescent="0.3">
      <c r="B32" s="151" t="s">
        <v>38</v>
      </c>
      <c r="C32" s="152"/>
      <c r="D32" s="152"/>
      <c r="E32" s="152"/>
      <c r="F32" s="152"/>
      <c r="G32" s="152"/>
      <c r="H32" s="152"/>
    </row>
    <row r="33" spans="2:8" x14ac:dyDescent="0.3">
      <c r="B33" t="s">
        <v>21</v>
      </c>
      <c r="C33" t="s">
        <v>23</v>
      </c>
      <c r="D33" t="s">
        <v>12</v>
      </c>
      <c r="E33" t="s">
        <v>22</v>
      </c>
      <c r="F33" t="s">
        <v>4</v>
      </c>
      <c r="G33" t="s">
        <v>13</v>
      </c>
      <c r="H33" t="s">
        <v>6</v>
      </c>
    </row>
    <row r="34" spans="2:8" x14ac:dyDescent="0.3">
      <c r="B34" s="23"/>
      <c r="C34" s="23"/>
      <c r="D34" s="30"/>
      <c r="E34" s="23"/>
      <c r="F34" s="23"/>
      <c r="G34" s="31"/>
      <c r="H34" s="1">
        <f>Table7[[#This Row],[Cost]]*Table7[[#This Row],[Quantity]]</f>
        <v>0</v>
      </c>
    </row>
    <row r="35" spans="2:8" x14ac:dyDescent="0.3">
      <c r="B35" s="23"/>
      <c r="C35" s="23"/>
      <c r="D35" s="30"/>
      <c r="E35" s="30"/>
      <c r="F35" s="23"/>
      <c r="G35" s="31"/>
      <c r="H35" s="1">
        <f>Table7[[#This Row],[Cost]]*Table7[[#This Row],[Quantity]]</f>
        <v>0</v>
      </c>
    </row>
    <row r="36" spans="2:8" x14ac:dyDescent="0.3">
      <c r="B36" s="23"/>
      <c r="C36" s="23"/>
      <c r="D36" s="30"/>
      <c r="E36" s="30"/>
      <c r="F36" s="23"/>
      <c r="G36" s="31"/>
      <c r="H36" s="1">
        <f>Table7[[#This Row],[Cost]]*Table7[[#This Row],[Quantity]]</f>
        <v>0</v>
      </c>
    </row>
    <row r="37" spans="2:8" x14ac:dyDescent="0.3">
      <c r="B37"/>
      <c r="C37"/>
      <c r="D37" s="7"/>
      <c r="E37" s="7"/>
      <c r="F37"/>
      <c r="G37" s="6"/>
      <c r="H37" s="7">
        <f>SUM(Table7[Total Cost])</f>
        <v>0</v>
      </c>
    </row>
    <row r="38" spans="2:8" x14ac:dyDescent="0.3">
      <c r="B38"/>
      <c r="C38"/>
      <c r="D38" s="1"/>
      <c r="E38" s="1"/>
      <c r="F38"/>
      <c r="G38" s="6"/>
      <c r="H38" s="1"/>
    </row>
    <row r="39" spans="2:8" x14ac:dyDescent="0.3">
      <c r="B39" s="151" t="s">
        <v>39</v>
      </c>
      <c r="C39" s="152"/>
      <c r="D39" s="152"/>
      <c r="E39" s="152"/>
      <c r="F39" s="152"/>
      <c r="G39" s="152"/>
      <c r="H39" s="152"/>
    </row>
    <row r="40" spans="2:8" x14ac:dyDescent="0.3">
      <c r="B40" t="s">
        <v>21</v>
      </c>
      <c r="C40" t="s">
        <v>23</v>
      </c>
      <c r="D40" t="s">
        <v>12</v>
      </c>
      <c r="E40" t="s">
        <v>22</v>
      </c>
      <c r="F40" t="s">
        <v>4</v>
      </c>
      <c r="G40" t="s">
        <v>13</v>
      </c>
      <c r="H40" t="s">
        <v>6</v>
      </c>
    </row>
    <row r="41" spans="2:8" x14ac:dyDescent="0.3">
      <c r="B41" s="23"/>
      <c r="C41" s="23"/>
      <c r="D41" s="30"/>
      <c r="E41" s="23"/>
      <c r="F41" s="23"/>
      <c r="G41" s="31"/>
      <c r="H41" s="1">
        <f>Table72[[#This Row],[Cost]]*Table72[[#This Row],[Quantity]]</f>
        <v>0</v>
      </c>
    </row>
    <row r="42" spans="2:8" x14ac:dyDescent="0.3">
      <c r="B42" s="23"/>
      <c r="C42" s="23"/>
      <c r="D42" s="30"/>
      <c r="E42" s="30"/>
      <c r="F42" s="23"/>
      <c r="G42" s="31"/>
      <c r="H42" s="1">
        <f>Table72[[#This Row],[Cost]]*Table72[[#This Row],[Quantity]]</f>
        <v>0</v>
      </c>
    </row>
    <row r="43" spans="2:8" x14ac:dyDescent="0.3">
      <c r="B43" s="23"/>
      <c r="C43" s="23"/>
      <c r="D43" s="30"/>
      <c r="E43" s="30"/>
      <c r="F43" s="23"/>
      <c r="G43" s="31"/>
      <c r="H43" s="1">
        <f>Table72[[#This Row],[Cost]]*Table72[[#This Row],[Quantity]]</f>
        <v>0</v>
      </c>
    </row>
    <row r="44" spans="2:8" x14ac:dyDescent="0.3">
      <c r="B44"/>
      <c r="C44"/>
      <c r="D44" s="1"/>
      <c r="E44" s="1"/>
      <c r="F44"/>
      <c r="G44" s="6"/>
      <c r="H44" s="1">
        <f>SUM(Table72[Total Cost])</f>
        <v>0</v>
      </c>
    </row>
    <row r="45" spans="2:8" x14ac:dyDescent="0.3">
      <c r="B45"/>
      <c r="C45"/>
      <c r="D45"/>
      <c r="E45"/>
      <c r="F45"/>
      <c r="G45"/>
      <c r="H45"/>
    </row>
    <row r="46" spans="2:8" x14ac:dyDescent="0.3">
      <c r="B46" s="151" t="s">
        <v>24</v>
      </c>
      <c r="C46" s="152"/>
      <c r="D46" s="152"/>
      <c r="E46" s="152"/>
      <c r="F46" s="152"/>
      <c r="G46" s="152"/>
      <c r="H46" s="152"/>
    </row>
    <row r="47" spans="2:8" x14ac:dyDescent="0.3">
      <c r="B47" t="s">
        <v>21</v>
      </c>
      <c r="C47" t="s">
        <v>23</v>
      </c>
      <c r="D47" t="s">
        <v>12</v>
      </c>
      <c r="E47" t="s">
        <v>22</v>
      </c>
      <c r="F47" t="s">
        <v>4</v>
      </c>
      <c r="G47" t="s">
        <v>13</v>
      </c>
      <c r="H47" t="s">
        <v>6</v>
      </c>
    </row>
    <row r="48" spans="2:8" x14ac:dyDescent="0.3">
      <c r="B48" s="23"/>
      <c r="C48" s="23"/>
      <c r="D48" s="30"/>
      <c r="E48" s="23"/>
      <c r="F48" s="23"/>
      <c r="G48" s="31"/>
      <c r="H48" s="1">
        <f>Table79[[#This Row],[Cost]]*Table79[[#This Row],[Quantity]]</f>
        <v>0</v>
      </c>
    </row>
    <row r="49" spans="2:8" x14ac:dyDescent="0.3">
      <c r="B49" s="23"/>
      <c r="C49" s="23"/>
      <c r="D49" s="30"/>
      <c r="E49" s="30"/>
      <c r="F49" s="23"/>
      <c r="G49" s="31"/>
      <c r="H49" s="1">
        <f>Table79[[#This Row],[Cost]]*Table79[[#This Row],[Quantity]]</f>
        <v>0</v>
      </c>
    </row>
    <row r="50" spans="2:8" x14ac:dyDescent="0.3">
      <c r="B50" s="23"/>
      <c r="C50" s="23"/>
      <c r="D50" s="30"/>
      <c r="E50" s="30"/>
      <c r="F50" s="23"/>
      <c r="G50" s="31"/>
      <c r="H50" s="1">
        <f>Table79[[#This Row],[Cost]]*Table79[[#This Row],[Quantity]]</f>
        <v>0</v>
      </c>
    </row>
    <row r="51" spans="2:8" x14ac:dyDescent="0.3">
      <c r="B51" s="23"/>
      <c r="C51" s="23"/>
      <c r="D51" s="30"/>
      <c r="E51" s="30"/>
      <c r="F51" s="23"/>
      <c r="G51" s="31"/>
      <c r="H51" s="1">
        <f>Table79[[#This Row],[Cost]]*Table79[[#This Row],[Quantity]]</f>
        <v>0</v>
      </c>
    </row>
    <row r="52" spans="2:8" x14ac:dyDescent="0.3">
      <c r="B52"/>
      <c r="C52"/>
      <c r="D52" s="1"/>
      <c r="E52" s="1"/>
      <c r="F52"/>
      <c r="G52" s="6"/>
      <c r="H52" s="1">
        <f>SUM(Table79[Total Cost])</f>
        <v>0</v>
      </c>
    </row>
    <row r="53" spans="2:8" x14ac:dyDescent="0.3">
      <c r="B53"/>
      <c r="C53"/>
      <c r="D53"/>
      <c r="E53"/>
      <c r="F53"/>
      <c r="G53"/>
      <c r="H53"/>
    </row>
    <row r="57" spans="2:8" x14ac:dyDescent="0.3">
      <c r="B57" s="8" t="s">
        <v>26</v>
      </c>
      <c r="C57" s="9">
        <f>Table2[[#Totals],[Total Cost]]+Table5[[#Totals],[Total Cost]]+Table6[[#Totals],[Total Cost]]+Table7[[#Totals],[Total Cost]]+Table79[[#Totals],[Total Cost]]+Table72[[#Totals],[Total Cost]]+Table24[[#Totals],[Total Cost]]</f>
        <v>0</v>
      </c>
    </row>
  </sheetData>
  <sheetProtection insertRows="0" deleteRows="0"/>
  <mergeCells count="9">
    <mergeCell ref="B46:H46"/>
    <mergeCell ref="K2:N2"/>
    <mergeCell ref="K3:O16"/>
    <mergeCell ref="B39:H39"/>
    <mergeCell ref="B9:H9"/>
    <mergeCell ref="B24:H24"/>
    <mergeCell ref="B2:H2"/>
    <mergeCell ref="B16:H16"/>
    <mergeCell ref="B32:H32"/>
  </mergeCells>
  <dataValidations count="7">
    <dataValidation type="list" allowBlank="1" showInputMessage="1" showErrorMessage="1" sqref="E11:E13 E4:E6" xr:uid="{035FCE34-F669-4173-8DA4-CE26BCE2B57B}">
      <formula1>"Yearly, Hourly"</formula1>
    </dataValidation>
    <dataValidation type="list" allowBlank="1" showInputMessage="1" showErrorMessage="1" sqref="C34:C36 C41:C43 C48:C51" xr:uid="{15A7175D-91B3-4A02-9364-0CED579179F4}">
      <formula1>"Expendable, Non-Expendable"</formula1>
    </dataValidation>
    <dataValidation type="list" allowBlank="1" showInputMessage="1" showErrorMessage="1" sqref="E34:E36 E41:E43 E48:E51" xr:uid="{F1731EF7-B709-419A-B3E4-3C50B4D6BE90}">
      <formula1>"Individual, Case, Pack, Box, Other"</formula1>
    </dataValidation>
    <dataValidation type="list" allowBlank="1" showInputMessage="1" showErrorMessage="1" sqref="F34:F36 F41:F43 F48:F51" xr:uid="{DD9582BF-1611-45EF-AB9F-D9864278D047}">
      <formula1>"Each, Per Case, Per Box, Per Pack, Other"</formula1>
    </dataValidation>
    <dataValidation type="list" allowBlank="1" showInputMessage="1" showErrorMessage="1" sqref="D18:D21" xr:uid="{06686B8C-59CE-446F-93F5-88B6F13A26F7}">
      <formula1>"Flight, Per diem, Mileage, Lodging, Other"</formula1>
    </dataValidation>
    <dataValidation type="list" allowBlank="1" showInputMessage="1" showErrorMessage="1" sqref="E18:E21" xr:uid="{9C40A732-B2BA-49F8-9C78-145D305B99EB}">
      <formula1>"Per flight, Per day, Per meal, Per mile, Others"</formula1>
    </dataValidation>
    <dataValidation type="list" allowBlank="1" showInputMessage="1" showErrorMessage="1" sqref="E26:E29" xr:uid="{DBAF15AF-0970-4A96-9257-B09327DD50F1}">
      <formula1>"In Person, Asynchronus Virtual, Syncrhonous Virtual"</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Macro1_Add_Row">
                <anchor moveWithCells="1" sizeWithCells="1">
                  <from>
                    <xdr:col>1</xdr:col>
                    <xdr:colOff>30480</xdr:colOff>
                    <xdr:row>3</xdr:row>
                    <xdr:rowOff>38100</xdr:rowOff>
                  </from>
                  <to>
                    <xdr:col>1</xdr:col>
                    <xdr:colOff>723900</xdr:colOff>
                    <xdr:row>3</xdr:row>
                    <xdr:rowOff>266700</xdr:rowOff>
                  </to>
                </anchor>
              </controlPr>
            </control>
          </mc:Choice>
        </mc:AlternateContent>
        <mc:AlternateContent xmlns:mc="http://schemas.openxmlformats.org/markup-compatibility/2006">
          <mc:Choice Requires="x14">
            <control shapeId="4098" r:id="rId5" name="Button 2">
              <controlPr defaultSize="0" print="0" autoFill="0" autoPict="0" macro="[0]!Macro2_Delete_Row">
                <anchor moveWithCells="1" sizeWithCells="1">
                  <from>
                    <xdr:col>1</xdr:col>
                    <xdr:colOff>762000</xdr:colOff>
                    <xdr:row>3</xdr:row>
                    <xdr:rowOff>38100</xdr:rowOff>
                  </from>
                  <to>
                    <xdr:col>2</xdr:col>
                    <xdr:colOff>502920</xdr:colOff>
                    <xdr:row>3</xdr:row>
                    <xdr:rowOff>274320</xdr:rowOff>
                  </to>
                </anchor>
              </controlPr>
            </control>
          </mc:Choice>
        </mc:AlternateContent>
        <mc:AlternateContent xmlns:mc="http://schemas.openxmlformats.org/markup-compatibility/2006">
          <mc:Choice Requires="x14">
            <control shapeId="4102" r:id="rId6" name="Button 6">
              <controlPr defaultSize="0" print="0" autoFill="0" autoPict="0" macro="[0]!Macro5_Add_Row3">
                <anchor moveWithCells="1" sizeWithCells="1">
                  <from>
                    <xdr:col>1</xdr:col>
                    <xdr:colOff>30480</xdr:colOff>
                    <xdr:row>17</xdr:row>
                    <xdr:rowOff>7620</xdr:rowOff>
                  </from>
                  <to>
                    <xdr:col>1</xdr:col>
                    <xdr:colOff>731520</xdr:colOff>
                    <xdr:row>18</xdr:row>
                    <xdr:rowOff>0</xdr:rowOff>
                  </to>
                </anchor>
              </controlPr>
            </control>
          </mc:Choice>
        </mc:AlternateContent>
        <mc:AlternateContent xmlns:mc="http://schemas.openxmlformats.org/markup-compatibility/2006">
          <mc:Choice Requires="x14">
            <control shapeId="4104" r:id="rId7" name="Button 8">
              <controlPr defaultSize="0" print="0" autoFill="0" autoPict="0" macro="[0]!Macro6_Delete_Row3">
                <anchor moveWithCells="1" sizeWithCells="1">
                  <from>
                    <xdr:col>1</xdr:col>
                    <xdr:colOff>762000</xdr:colOff>
                    <xdr:row>17</xdr:row>
                    <xdr:rowOff>7620</xdr:rowOff>
                  </from>
                  <to>
                    <xdr:col>2</xdr:col>
                    <xdr:colOff>502920</xdr:colOff>
                    <xdr:row>17</xdr:row>
                    <xdr:rowOff>251460</xdr:rowOff>
                  </to>
                </anchor>
              </controlPr>
            </control>
          </mc:Choice>
        </mc:AlternateContent>
        <mc:AlternateContent xmlns:mc="http://schemas.openxmlformats.org/markup-compatibility/2006">
          <mc:Choice Requires="x14">
            <control shapeId="4109" r:id="rId8" name="Button 13">
              <controlPr defaultSize="0" print="0" autoFill="0" autoPict="0" macro="[0]!Macro7_Add_Row4">
                <anchor moveWithCells="1" sizeWithCells="1">
                  <from>
                    <xdr:col>1</xdr:col>
                    <xdr:colOff>30480</xdr:colOff>
                    <xdr:row>25</xdr:row>
                    <xdr:rowOff>7620</xdr:rowOff>
                  </from>
                  <to>
                    <xdr:col>1</xdr:col>
                    <xdr:colOff>731520</xdr:colOff>
                    <xdr:row>26</xdr:row>
                    <xdr:rowOff>0</xdr:rowOff>
                  </to>
                </anchor>
              </controlPr>
            </control>
          </mc:Choice>
        </mc:AlternateContent>
        <mc:AlternateContent xmlns:mc="http://schemas.openxmlformats.org/markup-compatibility/2006">
          <mc:Choice Requires="x14">
            <control shapeId="4111" r:id="rId9" name="Button 15">
              <controlPr defaultSize="0" print="0" autoFill="0" autoPict="0" macro="[0]!Macro8_Delete_Row4">
                <anchor moveWithCells="1" sizeWithCells="1">
                  <from>
                    <xdr:col>1</xdr:col>
                    <xdr:colOff>762000</xdr:colOff>
                    <xdr:row>25</xdr:row>
                    <xdr:rowOff>7620</xdr:rowOff>
                  </from>
                  <to>
                    <xdr:col>2</xdr:col>
                    <xdr:colOff>502920</xdr:colOff>
                    <xdr:row>26</xdr:row>
                    <xdr:rowOff>0</xdr:rowOff>
                  </to>
                </anchor>
              </controlPr>
            </control>
          </mc:Choice>
        </mc:AlternateContent>
        <mc:AlternateContent xmlns:mc="http://schemas.openxmlformats.org/markup-compatibility/2006">
          <mc:Choice Requires="x14">
            <control shapeId="4116" r:id="rId10" name="Button 20">
              <controlPr defaultSize="0" print="0" autoFill="0" autoPict="0" macro="[0]!Macro11_Add_Row6">
                <anchor moveWithCells="1" sizeWithCells="1">
                  <from>
                    <xdr:col>1</xdr:col>
                    <xdr:colOff>30480</xdr:colOff>
                    <xdr:row>33</xdr:row>
                    <xdr:rowOff>7620</xdr:rowOff>
                  </from>
                  <to>
                    <xdr:col>1</xdr:col>
                    <xdr:colOff>731520</xdr:colOff>
                    <xdr:row>34</xdr:row>
                    <xdr:rowOff>0</xdr:rowOff>
                  </to>
                </anchor>
              </controlPr>
            </control>
          </mc:Choice>
        </mc:AlternateContent>
        <mc:AlternateContent xmlns:mc="http://schemas.openxmlformats.org/markup-compatibility/2006">
          <mc:Choice Requires="x14">
            <control shapeId="4117" r:id="rId11" name="Button 21">
              <controlPr defaultSize="0" print="0" autoFill="0" autoPict="0" macro="[0]!Macro12_Delete_Row6">
                <anchor moveWithCells="1" sizeWithCells="1">
                  <from>
                    <xdr:col>1</xdr:col>
                    <xdr:colOff>762000</xdr:colOff>
                    <xdr:row>33</xdr:row>
                    <xdr:rowOff>7620</xdr:rowOff>
                  </from>
                  <to>
                    <xdr:col>2</xdr:col>
                    <xdr:colOff>502920</xdr:colOff>
                    <xdr:row>34</xdr:row>
                    <xdr:rowOff>0</xdr:rowOff>
                  </to>
                </anchor>
              </controlPr>
            </control>
          </mc:Choice>
        </mc:AlternateContent>
        <mc:AlternateContent xmlns:mc="http://schemas.openxmlformats.org/markup-compatibility/2006">
          <mc:Choice Requires="x14">
            <control shapeId="4119" r:id="rId12" name="Button 23">
              <controlPr defaultSize="0" print="0" autoFill="0" autoPict="0" macro="[0]!Macro15_Add_Row8">
                <anchor moveWithCells="1" sizeWithCells="1">
                  <from>
                    <xdr:col>1</xdr:col>
                    <xdr:colOff>30480</xdr:colOff>
                    <xdr:row>47</xdr:row>
                    <xdr:rowOff>7620</xdr:rowOff>
                  </from>
                  <to>
                    <xdr:col>1</xdr:col>
                    <xdr:colOff>731520</xdr:colOff>
                    <xdr:row>48</xdr:row>
                    <xdr:rowOff>0</xdr:rowOff>
                  </to>
                </anchor>
              </controlPr>
            </control>
          </mc:Choice>
        </mc:AlternateContent>
        <mc:AlternateContent xmlns:mc="http://schemas.openxmlformats.org/markup-compatibility/2006">
          <mc:Choice Requires="x14">
            <control shapeId="4120" r:id="rId13" name="Button 24">
              <controlPr defaultSize="0" print="0" autoFill="0" autoPict="0" macro="[0]!Macro16_Delete_Row8">
                <anchor moveWithCells="1" sizeWithCells="1">
                  <from>
                    <xdr:col>1</xdr:col>
                    <xdr:colOff>762000</xdr:colOff>
                    <xdr:row>47</xdr:row>
                    <xdr:rowOff>7620</xdr:rowOff>
                  </from>
                  <to>
                    <xdr:col>2</xdr:col>
                    <xdr:colOff>502920</xdr:colOff>
                    <xdr:row>48</xdr:row>
                    <xdr:rowOff>0</xdr:rowOff>
                  </to>
                </anchor>
              </controlPr>
            </control>
          </mc:Choice>
        </mc:AlternateContent>
        <mc:AlternateContent xmlns:mc="http://schemas.openxmlformats.org/markup-compatibility/2006">
          <mc:Choice Requires="x14">
            <control shapeId="4121" r:id="rId14" name="Button 25">
              <controlPr defaultSize="0" print="0" autoFill="0" autoPict="0" macro="[0]!Macro13_Add_Row7">
                <anchor moveWithCells="1" sizeWithCells="1">
                  <from>
                    <xdr:col>1</xdr:col>
                    <xdr:colOff>30480</xdr:colOff>
                    <xdr:row>40</xdr:row>
                    <xdr:rowOff>7620</xdr:rowOff>
                  </from>
                  <to>
                    <xdr:col>1</xdr:col>
                    <xdr:colOff>731520</xdr:colOff>
                    <xdr:row>41</xdr:row>
                    <xdr:rowOff>0</xdr:rowOff>
                  </to>
                </anchor>
              </controlPr>
            </control>
          </mc:Choice>
        </mc:AlternateContent>
        <mc:AlternateContent xmlns:mc="http://schemas.openxmlformats.org/markup-compatibility/2006">
          <mc:Choice Requires="x14">
            <control shapeId="4122" r:id="rId15" name="Button 26">
              <controlPr defaultSize="0" print="0" autoFill="0" autoPict="0" macro="[0]!Macro14_Delete_Row7">
                <anchor moveWithCells="1" sizeWithCells="1">
                  <from>
                    <xdr:col>1</xdr:col>
                    <xdr:colOff>762000</xdr:colOff>
                    <xdr:row>40</xdr:row>
                    <xdr:rowOff>7620</xdr:rowOff>
                  </from>
                  <to>
                    <xdr:col>2</xdr:col>
                    <xdr:colOff>502920</xdr:colOff>
                    <xdr:row>41</xdr:row>
                    <xdr:rowOff>0</xdr:rowOff>
                  </to>
                </anchor>
              </controlPr>
            </control>
          </mc:Choice>
        </mc:AlternateContent>
        <mc:AlternateContent xmlns:mc="http://schemas.openxmlformats.org/markup-compatibility/2006">
          <mc:Choice Requires="x14">
            <control shapeId="4123" r:id="rId16" name="Button 27">
              <controlPr defaultSize="0" print="0" autoFill="0" autoPict="0" macro="[0]!Macro3_Add_Row2">
                <anchor moveWithCells="1" sizeWithCells="1">
                  <from>
                    <xdr:col>1</xdr:col>
                    <xdr:colOff>30480</xdr:colOff>
                    <xdr:row>10</xdr:row>
                    <xdr:rowOff>38100</xdr:rowOff>
                  </from>
                  <to>
                    <xdr:col>1</xdr:col>
                    <xdr:colOff>723900</xdr:colOff>
                    <xdr:row>10</xdr:row>
                    <xdr:rowOff>266700</xdr:rowOff>
                  </to>
                </anchor>
              </controlPr>
            </control>
          </mc:Choice>
        </mc:AlternateContent>
        <mc:AlternateContent xmlns:mc="http://schemas.openxmlformats.org/markup-compatibility/2006">
          <mc:Choice Requires="x14">
            <control shapeId="4124" r:id="rId17" name="Button 28">
              <controlPr defaultSize="0" print="0" autoFill="0" autoPict="0" macro="[0]!Macro4_Delete_Row2">
                <anchor moveWithCells="1" sizeWithCells="1">
                  <from>
                    <xdr:col>1</xdr:col>
                    <xdr:colOff>762000</xdr:colOff>
                    <xdr:row>10</xdr:row>
                    <xdr:rowOff>38100</xdr:rowOff>
                  </from>
                  <to>
                    <xdr:col>2</xdr:col>
                    <xdr:colOff>502920</xdr:colOff>
                    <xdr:row>10</xdr:row>
                    <xdr:rowOff>274320</xdr:rowOff>
                  </to>
                </anchor>
              </controlPr>
            </control>
          </mc:Choice>
        </mc:AlternateContent>
      </controls>
    </mc:Choice>
  </mc:AlternateContent>
  <tableParts count="7">
    <tablePart r:id="rId18"/>
    <tablePart r:id="rId19"/>
    <tablePart r:id="rId20"/>
    <tablePart r:id="rId21"/>
    <tablePart r:id="rId22"/>
    <tablePart r:id="rId23"/>
    <tablePart r:id="rId2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A918-98C8-42F4-8848-59DC9475E80F}">
  <sheetPr codeName="Sheet4"/>
  <dimension ref="B2:O54"/>
  <sheetViews>
    <sheetView topLeftCell="A35" workbookViewId="0">
      <selection activeCell="C55" sqref="C55"/>
    </sheetView>
  </sheetViews>
  <sheetFormatPr defaultColWidth="9.109375" defaultRowHeight="14.4" x14ac:dyDescent="0.3"/>
  <cols>
    <col min="1" max="1" width="3.44140625" style="2" customWidth="1"/>
    <col min="2" max="2" width="22.109375" style="2" customWidth="1"/>
    <col min="3" max="3" width="31.109375" style="2" bestFit="1" customWidth="1"/>
    <col min="4" max="4" width="17.44140625" style="2" customWidth="1"/>
    <col min="5" max="5" width="15.88671875" style="2" customWidth="1"/>
    <col min="6" max="6" width="12.6640625" style="2" customWidth="1"/>
    <col min="7" max="7" width="12.109375" style="2" customWidth="1"/>
    <col min="8" max="8" width="12.5546875" style="2" bestFit="1" customWidth="1"/>
    <col min="9" max="9" width="2.109375" style="2" customWidth="1"/>
    <col min="10" max="16384" width="9.109375" style="2"/>
  </cols>
  <sheetData>
    <row r="2" spans="2:15" x14ac:dyDescent="0.3">
      <c r="B2" s="154" t="s">
        <v>0</v>
      </c>
      <c r="C2" s="154"/>
      <c r="D2" s="154"/>
      <c r="E2" s="154"/>
      <c r="F2" s="154"/>
      <c r="G2" s="154"/>
      <c r="H2" s="154"/>
      <c r="K2" s="153" t="s">
        <v>25</v>
      </c>
      <c r="L2" s="153"/>
      <c r="M2" s="153"/>
      <c r="N2" s="153"/>
    </row>
    <row r="3" spans="2:15" ht="15" customHeight="1" x14ac:dyDescent="0.3">
      <c r="B3" t="s">
        <v>1</v>
      </c>
      <c r="C3" t="s">
        <v>2</v>
      </c>
      <c r="D3" t="s">
        <v>3</v>
      </c>
      <c r="E3" t="s">
        <v>4</v>
      </c>
      <c r="F3" t="s">
        <v>5</v>
      </c>
      <c r="G3" t="s">
        <v>7</v>
      </c>
      <c r="H3" t="s">
        <v>6</v>
      </c>
      <c r="K3" s="126" t="s">
        <v>37</v>
      </c>
      <c r="L3" s="126"/>
      <c r="M3" s="126"/>
      <c r="N3" s="126"/>
      <c r="O3" s="126"/>
    </row>
    <row r="4" spans="2:15" x14ac:dyDescent="0.3">
      <c r="B4" s="23"/>
      <c r="C4" s="23"/>
      <c r="D4" s="24" t="s">
        <v>14</v>
      </c>
      <c r="E4" s="23"/>
      <c r="F4" s="23"/>
      <c r="G4" s="25"/>
      <c r="H4" s="4"/>
      <c r="K4" s="126"/>
      <c r="L4" s="126"/>
      <c r="M4" s="126"/>
      <c r="N4" s="126"/>
      <c r="O4" s="126"/>
    </row>
    <row r="5" spans="2:15" x14ac:dyDescent="0.3">
      <c r="B5" s="23"/>
      <c r="C5" s="23"/>
      <c r="D5" s="24"/>
      <c r="E5" s="23"/>
      <c r="F5" s="23"/>
      <c r="G5" s="25"/>
      <c r="H5" s="4">
        <f>D5*F5*G5</f>
        <v>0</v>
      </c>
      <c r="K5" s="126"/>
      <c r="L5" s="126"/>
      <c r="M5" s="126"/>
      <c r="N5" s="126"/>
      <c r="O5" s="126"/>
    </row>
    <row r="6" spans="2:15" x14ac:dyDescent="0.3">
      <c r="B6"/>
      <c r="C6"/>
      <c r="D6"/>
      <c r="E6"/>
      <c r="F6"/>
      <c r="G6"/>
      <c r="H6" s="3">
        <f>SUM(Table243[Total Cost])</f>
        <v>0</v>
      </c>
      <c r="K6" s="126"/>
      <c r="L6" s="126"/>
      <c r="M6" s="126"/>
      <c r="N6" s="126"/>
      <c r="O6" s="126"/>
    </row>
    <row r="7" spans="2:15" x14ac:dyDescent="0.3">
      <c r="B7"/>
      <c r="C7"/>
      <c r="D7"/>
      <c r="E7"/>
      <c r="F7"/>
      <c r="G7"/>
      <c r="H7" s="3"/>
      <c r="K7" s="126"/>
      <c r="L7" s="126"/>
      <c r="M7" s="126"/>
      <c r="N7" s="126"/>
      <c r="O7" s="126"/>
    </row>
    <row r="8" spans="2:15" x14ac:dyDescent="0.3">
      <c r="B8" s="154" t="s">
        <v>40</v>
      </c>
      <c r="C8" s="154"/>
      <c r="D8" s="154"/>
      <c r="E8" s="154"/>
      <c r="F8" s="154"/>
      <c r="G8" s="154"/>
      <c r="H8" s="154"/>
      <c r="K8" s="126"/>
      <c r="L8" s="126"/>
      <c r="M8" s="126"/>
      <c r="N8" s="126"/>
      <c r="O8" s="126"/>
    </row>
    <row r="9" spans="2:15" x14ac:dyDescent="0.3">
      <c r="B9" t="s">
        <v>1</v>
      </c>
      <c r="C9" t="s">
        <v>2</v>
      </c>
      <c r="D9" t="s">
        <v>3</v>
      </c>
      <c r="E9" t="s">
        <v>4</v>
      </c>
      <c r="F9" t="s">
        <v>5</v>
      </c>
      <c r="G9" t="s">
        <v>41</v>
      </c>
      <c r="H9" t="s">
        <v>6</v>
      </c>
      <c r="K9" s="126"/>
      <c r="L9" s="126"/>
      <c r="M9" s="126"/>
      <c r="N9" s="126"/>
      <c r="O9" s="126"/>
    </row>
    <row r="10" spans="2:15" x14ac:dyDescent="0.3">
      <c r="B10" s="23"/>
      <c r="C10" s="23"/>
      <c r="D10" s="24" t="s">
        <v>14</v>
      </c>
      <c r="E10" s="23"/>
      <c r="F10" s="23"/>
      <c r="G10" s="25"/>
      <c r="H10" s="4"/>
      <c r="K10" s="126"/>
      <c r="L10" s="126"/>
      <c r="M10" s="126"/>
      <c r="N10" s="126"/>
      <c r="O10" s="126"/>
    </row>
    <row r="11" spans="2:15" x14ac:dyDescent="0.3">
      <c r="B11" s="23"/>
      <c r="C11" s="23"/>
      <c r="D11" s="24"/>
      <c r="E11" s="23"/>
      <c r="F11" s="23"/>
      <c r="G11" s="25"/>
      <c r="H11" s="4">
        <f>D11*F11*G11</f>
        <v>0</v>
      </c>
      <c r="K11" s="126"/>
      <c r="L11" s="126"/>
      <c r="M11" s="126"/>
      <c r="N11" s="126"/>
      <c r="O11" s="126"/>
    </row>
    <row r="12" spans="2:15" x14ac:dyDescent="0.3">
      <c r="B12" s="23"/>
      <c r="C12" s="23"/>
      <c r="D12" s="24"/>
      <c r="E12" s="23"/>
      <c r="F12" s="23"/>
      <c r="G12" s="25"/>
      <c r="H12" s="4">
        <f>D12*F12*G12</f>
        <v>0</v>
      </c>
      <c r="K12" s="126"/>
      <c r="L12" s="126"/>
      <c r="M12" s="126"/>
      <c r="N12" s="126"/>
      <c r="O12" s="126"/>
    </row>
    <row r="13" spans="2:15" x14ac:dyDescent="0.3">
      <c r="B13"/>
      <c r="C13"/>
      <c r="D13"/>
      <c r="E13"/>
      <c r="F13"/>
      <c r="G13"/>
      <c r="H13" s="3">
        <f>SUM(Table2449[Total Cost])</f>
        <v>0</v>
      </c>
      <c r="K13" s="126"/>
      <c r="L13" s="126"/>
      <c r="M13" s="126"/>
      <c r="N13" s="126"/>
      <c r="O13" s="126"/>
    </row>
    <row r="14" spans="2:15" x14ac:dyDescent="0.3">
      <c r="B14"/>
      <c r="C14"/>
      <c r="D14"/>
      <c r="E14"/>
      <c r="F14"/>
      <c r="G14"/>
      <c r="H14" s="3"/>
      <c r="K14" s="126"/>
      <c r="L14" s="126"/>
      <c r="M14" s="126"/>
      <c r="N14" s="126"/>
      <c r="O14" s="126"/>
    </row>
    <row r="15" spans="2:15" x14ac:dyDescent="0.3">
      <c r="B15" s="151" t="s">
        <v>8</v>
      </c>
      <c r="C15" s="151"/>
      <c r="D15" s="151"/>
      <c r="E15" s="151"/>
      <c r="F15" s="151"/>
      <c r="G15" s="151"/>
      <c r="H15" s="151"/>
      <c r="K15" s="126"/>
      <c r="L15" s="126"/>
      <c r="M15" s="126"/>
      <c r="N15" s="126"/>
      <c r="O15" s="126"/>
    </row>
    <row r="16" spans="2:15" x14ac:dyDescent="0.3">
      <c r="B16" t="s">
        <v>9</v>
      </c>
      <c r="C16" t="s">
        <v>10</v>
      </c>
      <c r="D16" t="s">
        <v>11</v>
      </c>
      <c r="E16" t="s">
        <v>4</v>
      </c>
      <c r="F16" t="s">
        <v>12</v>
      </c>
      <c r="G16" t="s">
        <v>13</v>
      </c>
      <c r="H16" t="s">
        <v>6</v>
      </c>
      <c r="K16" s="126"/>
      <c r="L16" s="126"/>
      <c r="M16" s="126"/>
      <c r="N16" s="126"/>
      <c r="O16" s="126"/>
    </row>
    <row r="17" spans="2:8" x14ac:dyDescent="0.3">
      <c r="B17" s="23"/>
      <c r="C17" s="23"/>
      <c r="D17" s="28"/>
      <c r="E17" s="23"/>
      <c r="F17" s="26"/>
      <c r="G17" s="23"/>
      <c r="H17" s="5">
        <f>Table544[[#This Row],[Cost]]*Table544[[#This Row],[Quantity]]</f>
        <v>0</v>
      </c>
    </row>
    <row r="18" spans="2:8" x14ac:dyDescent="0.3">
      <c r="B18" s="23"/>
      <c r="C18" s="23"/>
      <c r="D18" s="28"/>
      <c r="E18" s="23"/>
      <c r="F18" s="26"/>
      <c r="G18" s="23"/>
      <c r="H18" s="5">
        <f>Table544[[#This Row],[Cost]]*Table544[[#This Row],[Quantity]]</f>
        <v>0</v>
      </c>
    </row>
    <row r="19" spans="2:8" x14ac:dyDescent="0.3">
      <c r="B19" s="23"/>
      <c r="C19" s="23"/>
      <c r="D19" s="28"/>
      <c r="E19" s="23"/>
      <c r="F19" s="26"/>
      <c r="G19" s="23"/>
      <c r="H19" s="3">
        <f>Table544[[#This Row],[Cost]]*Table544[[#This Row],[Quantity]]</f>
        <v>0</v>
      </c>
    </row>
    <row r="20" spans="2:8" x14ac:dyDescent="0.3">
      <c r="B20"/>
      <c r="C20"/>
      <c r="D20"/>
      <c r="E20"/>
      <c r="F20"/>
      <c r="G20"/>
      <c r="H20" s="3">
        <f>SUM(Table544[Total Cost])</f>
        <v>0</v>
      </c>
    </row>
    <row r="21" spans="2:8" x14ac:dyDescent="0.3">
      <c r="B21"/>
      <c r="C21"/>
      <c r="D21"/>
      <c r="E21"/>
      <c r="F21"/>
      <c r="G21"/>
      <c r="H21"/>
    </row>
    <row r="22" spans="2:8" x14ac:dyDescent="0.3">
      <c r="B22" s="151" t="s">
        <v>15</v>
      </c>
      <c r="C22" s="152"/>
      <c r="D22" s="152"/>
      <c r="E22" s="152"/>
      <c r="F22" s="152"/>
      <c r="G22" s="152"/>
      <c r="H22" s="152"/>
    </row>
    <row r="23" spans="2:8" x14ac:dyDescent="0.3">
      <c r="B23" t="s">
        <v>16</v>
      </c>
      <c r="C23" t="s">
        <v>17</v>
      </c>
      <c r="D23" t="s">
        <v>20</v>
      </c>
      <c r="E23" t="s">
        <v>18</v>
      </c>
      <c r="F23" t="s">
        <v>12</v>
      </c>
      <c r="G23" t="s">
        <v>19</v>
      </c>
      <c r="H23" t="s">
        <v>6</v>
      </c>
    </row>
    <row r="24" spans="2:8" x14ac:dyDescent="0.3">
      <c r="B24" s="23"/>
      <c r="C24" s="23"/>
      <c r="D24" s="29" t="s">
        <v>14</v>
      </c>
      <c r="E24" s="23"/>
      <c r="F24" s="30"/>
      <c r="G24" s="31"/>
      <c r="H24" s="1">
        <f>Table645[[#This Row],[Cost]]*Table645[[#This Row],['# of Staff]]</f>
        <v>0</v>
      </c>
    </row>
    <row r="25" spans="2:8" x14ac:dyDescent="0.3">
      <c r="B25" s="23"/>
      <c r="C25" s="23"/>
      <c r="D25" s="29"/>
      <c r="E25" s="23"/>
      <c r="F25" s="30"/>
      <c r="G25" s="31"/>
      <c r="H25" s="1">
        <f>Table645[[#This Row],[Cost]]*Table645[[#This Row],['# of Staff]]</f>
        <v>0</v>
      </c>
    </row>
    <row r="26" spans="2:8" x14ac:dyDescent="0.3">
      <c r="B26" s="23"/>
      <c r="C26" s="23"/>
      <c r="D26" s="23"/>
      <c r="E26" s="23"/>
      <c r="F26" s="30"/>
      <c r="G26" s="31"/>
      <c r="H26" s="1">
        <f>Table645[[#This Row],[Cost]]*Table645[[#This Row],['# of Staff]]</f>
        <v>0</v>
      </c>
    </row>
    <row r="27" spans="2:8" x14ac:dyDescent="0.3">
      <c r="B27"/>
      <c r="C27"/>
      <c r="D27"/>
      <c r="E27"/>
      <c r="F27" s="7"/>
      <c r="G27" s="6"/>
      <c r="H27" s="7">
        <f>SUM(Table645[],Table645[Total Cost])</f>
        <v>0</v>
      </c>
    </row>
    <row r="28" spans="2:8" x14ac:dyDescent="0.3">
      <c r="B28"/>
      <c r="C28"/>
      <c r="D28"/>
      <c r="E28"/>
      <c r="F28"/>
      <c r="G28"/>
      <c r="H28"/>
    </row>
    <row r="29" spans="2:8" x14ac:dyDescent="0.3">
      <c r="B29" s="151" t="s">
        <v>38</v>
      </c>
      <c r="C29" s="152"/>
      <c r="D29" s="152"/>
      <c r="E29" s="152"/>
      <c r="F29" s="152"/>
      <c r="G29" s="152"/>
      <c r="H29" s="152"/>
    </row>
    <row r="30" spans="2:8" x14ac:dyDescent="0.3">
      <c r="B30" t="s">
        <v>21</v>
      </c>
      <c r="C30" t="s">
        <v>23</v>
      </c>
      <c r="D30" t="s">
        <v>12</v>
      </c>
      <c r="E30" t="s">
        <v>22</v>
      </c>
      <c r="F30" t="s">
        <v>4</v>
      </c>
      <c r="G30" t="s">
        <v>13</v>
      </c>
      <c r="H30" t="s">
        <v>6</v>
      </c>
    </row>
    <row r="31" spans="2:8" x14ac:dyDescent="0.3">
      <c r="B31" s="23"/>
      <c r="C31" s="23"/>
      <c r="D31" s="30"/>
      <c r="E31" s="23"/>
      <c r="F31" s="23"/>
      <c r="G31" s="31"/>
      <c r="H31" s="1">
        <f>Table746[[#This Row],[Cost]]*Table746[[#This Row],[Quantity]]</f>
        <v>0</v>
      </c>
    </row>
    <row r="32" spans="2:8" x14ac:dyDescent="0.3">
      <c r="B32" s="23"/>
      <c r="C32" s="23"/>
      <c r="D32" s="30"/>
      <c r="E32" s="30"/>
      <c r="F32" s="23"/>
      <c r="G32" s="31"/>
      <c r="H32" s="1">
        <f>Table746[[#This Row],[Cost]]*Table746[[#This Row],[Quantity]]</f>
        <v>0</v>
      </c>
    </row>
    <row r="33" spans="2:8" x14ac:dyDescent="0.3">
      <c r="B33" s="23"/>
      <c r="C33" s="23"/>
      <c r="D33" s="30"/>
      <c r="E33" s="30"/>
      <c r="F33" s="23"/>
      <c r="G33" s="31"/>
      <c r="H33" s="1">
        <f>Table746[[#This Row],[Cost]]*Table746[[#This Row],[Quantity]]</f>
        <v>0</v>
      </c>
    </row>
    <row r="34" spans="2:8" x14ac:dyDescent="0.3">
      <c r="B34" s="23"/>
      <c r="C34" s="23"/>
      <c r="D34" s="30"/>
      <c r="E34" s="30"/>
      <c r="F34" s="23"/>
      <c r="G34" s="31"/>
      <c r="H34" s="1">
        <f>Table746[[#This Row],[Cost]]*Table746[[#This Row],[Quantity]]</f>
        <v>0</v>
      </c>
    </row>
    <row r="35" spans="2:8" x14ac:dyDescent="0.3">
      <c r="B35"/>
      <c r="C35"/>
      <c r="D35" s="3"/>
      <c r="E35" s="3"/>
      <c r="F35"/>
      <c r="G35" s="6"/>
      <c r="H35" s="3">
        <f>SUM(Table746[Total Cost])</f>
        <v>0</v>
      </c>
    </row>
    <row r="36" spans="2:8" x14ac:dyDescent="0.3">
      <c r="B36"/>
      <c r="C36"/>
      <c r="D36" s="1"/>
      <c r="E36" s="1"/>
      <c r="F36"/>
      <c r="G36" s="6"/>
      <c r="H36" s="1"/>
    </row>
    <row r="37" spans="2:8" x14ac:dyDescent="0.3">
      <c r="B37" s="151" t="s">
        <v>39</v>
      </c>
      <c r="C37" s="152"/>
      <c r="D37" s="152"/>
      <c r="E37" s="152"/>
      <c r="F37" s="152"/>
      <c r="G37" s="152"/>
      <c r="H37" s="152"/>
    </row>
    <row r="38" spans="2:8" x14ac:dyDescent="0.3">
      <c r="B38" t="s">
        <v>21</v>
      </c>
      <c r="C38" t="s">
        <v>23</v>
      </c>
      <c r="D38" t="s">
        <v>12</v>
      </c>
      <c r="E38" t="s">
        <v>22</v>
      </c>
      <c r="F38" t="s">
        <v>4</v>
      </c>
      <c r="G38" t="s">
        <v>13</v>
      </c>
      <c r="H38" t="s">
        <v>6</v>
      </c>
    </row>
    <row r="39" spans="2:8" x14ac:dyDescent="0.3">
      <c r="B39" s="23"/>
      <c r="C39" s="23"/>
      <c r="D39" s="30"/>
      <c r="E39" s="23"/>
      <c r="F39" s="23"/>
      <c r="G39" s="31"/>
      <c r="H39" s="1">
        <f>Table7248[[#This Row],[Cost]]*Table7248[[#This Row],[Quantity]]</f>
        <v>0</v>
      </c>
    </row>
    <row r="40" spans="2:8" x14ac:dyDescent="0.3">
      <c r="B40" s="23"/>
      <c r="C40" s="23"/>
      <c r="D40" s="30"/>
      <c r="E40" s="30"/>
      <c r="F40" s="23"/>
      <c r="G40" s="31"/>
      <c r="H40" s="1">
        <f>Table7248[[#This Row],[Cost]]*Table7248[[#This Row],[Quantity]]</f>
        <v>0</v>
      </c>
    </row>
    <row r="41" spans="2:8" x14ac:dyDescent="0.3">
      <c r="B41" s="23"/>
      <c r="C41" s="23"/>
      <c r="D41" s="30"/>
      <c r="E41" s="30"/>
      <c r="F41" s="23"/>
      <c r="G41" s="31"/>
      <c r="H41" s="1">
        <f>Table7248[[#This Row],[Cost]]*Table7248[[#This Row],[Quantity]]</f>
        <v>0</v>
      </c>
    </row>
    <row r="42" spans="2:8" x14ac:dyDescent="0.3">
      <c r="B42"/>
      <c r="C42"/>
      <c r="D42" s="1"/>
      <c r="E42" s="1"/>
      <c r="F42"/>
      <c r="G42" s="6"/>
      <c r="H42" s="1">
        <f>SUM(Table7248[Total Cost])</f>
        <v>0</v>
      </c>
    </row>
    <row r="43" spans="2:8" x14ac:dyDescent="0.3">
      <c r="B43"/>
      <c r="C43"/>
      <c r="D43"/>
      <c r="E43"/>
      <c r="F43"/>
      <c r="G43"/>
      <c r="H43"/>
    </row>
    <row r="44" spans="2:8" x14ac:dyDescent="0.3">
      <c r="B44" s="151" t="s">
        <v>24</v>
      </c>
      <c r="C44" s="152"/>
      <c r="D44" s="152"/>
      <c r="E44" s="152"/>
      <c r="F44" s="152"/>
      <c r="G44" s="152"/>
      <c r="H44" s="152"/>
    </row>
    <row r="45" spans="2:8" x14ac:dyDescent="0.3">
      <c r="B45" t="s">
        <v>21</v>
      </c>
      <c r="C45" t="s">
        <v>23</v>
      </c>
      <c r="D45" t="s">
        <v>12</v>
      </c>
      <c r="E45" t="s">
        <v>22</v>
      </c>
      <c r="F45" t="s">
        <v>4</v>
      </c>
      <c r="G45" t="s">
        <v>13</v>
      </c>
      <c r="H45" t="s">
        <v>6</v>
      </c>
    </row>
    <row r="46" spans="2:8" x14ac:dyDescent="0.3">
      <c r="B46" s="23"/>
      <c r="C46" s="23"/>
      <c r="D46" s="30"/>
      <c r="E46" s="23"/>
      <c r="F46" s="23"/>
      <c r="G46" s="31"/>
      <c r="H46" s="1">
        <f>Table7947[[#This Row],[Cost]]*Table7947[[#This Row],[Quantity]]</f>
        <v>0</v>
      </c>
    </row>
    <row r="47" spans="2:8" x14ac:dyDescent="0.3">
      <c r="B47" s="23"/>
      <c r="C47" s="23"/>
      <c r="D47" s="30"/>
      <c r="E47" s="30"/>
      <c r="F47" s="23"/>
      <c r="G47" s="31"/>
      <c r="H47" s="1">
        <f>Table7947[[#This Row],[Cost]]*Table7947[[#This Row],[Quantity]]</f>
        <v>0</v>
      </c>
    </row>
    <row r="48" spans="2:8" x14ac:dyDescent="0.3">
      <c r="B48" s="23"/>
      <c r="C48" s="23"/>
      <c r="D48" s="30"/>
      <c r="E48" s="30"/>
      <c r="F48" s="23"/>
      <c r="G48" s="31"/>
      <c r="H48" s="1">
        <f>Table7947[[#This Row],[Cost]]*Table7947[[#This Row],[Quantity]]</f>
        <v>0</v>
      </c>
    </row>
    <row r="49" spans="2:8" x14ac:dyDescent="0.3">
      <c r="B49"/>
      <c r="C49"/>
      <c r="D49" s="1"/>
      <c r="E49" s="1"/>
      <c r="F49"/>
      <c r="G49" s="6"/>
      <c r="H49" s="1">
        <f>SUM(Table7947[Total Cost])</f>
        <v>0</v>
      </c>
    </row>
    <row r="50" spans="2:8" x14ac:dyDescent="0.3">
      <c r="B50"/>
      <c r="C50"/>
      <c r="D50"/>
      <c r="E50"/>
      <c r="F50"/>
      <c r="G50"/>
      <c r="H50"/>
    </row>
    <row r="54" spans="2:8" x14ac:dyDescent="0.3">
      <c r="B54" s="8" t="s">
        <v>27</v>
      </c>
      <c r="C54" s="9">
        <f>Table243[[#Totals],[Total Cost]]+Table544[[#Totals],[Total Cost]]+Table645[[#Totals],[Total Cost]]+Table746[[#Totals],[Total Cost]]+Table7947[[#Totals],[Total Cost]]+Table7248[[#Totals],[Total Cost]]+Table2449[[#Totals],[Total Cost]]</f>
        <v>0</v>
      </c>
    </row>
  </sheetData>
  <sheetProtection insertRows="0" deleteRows="0"/>
  <mergeCells count="9">
    <mergeCell ref="B29:H29"/>
    <mergeCell ref="B37:H37"/>
    <mergeCell ref="B44:H44"/>
    <mergeCell ref="B2:H2"/>
    <mergeCell ref="K2:N2"/>
    <mergeCell ref="K3:O16"/>
    <mergeCell ref="B8:H8"/>
    <mergeCell ref="B15:H15"/>
    <mergeCell ref="B22:H22"/>
  </mergeCells>
  <dataValidations count="7">
    <dataValidation type="list" allowBlank="1" showInputMessage="1" showErrorMessage="1" sqref="F31:F34 F39:F41 F46:F48" xr:uid="{F7734C02-5B95-42AD-BE18-69D46A9876F9}">
      <formula1>"Each, Per Case, Per Box, Per Pack, Other"</formula1>
    </dataValidation>
    <dataValidation type="list" allowBlank="1" showInputMessage="1" showErrorMessage="1" sqref="E31:E34 E39:E41 E46:E48" xr:uid="{D63B3F56-5FDB-4BD8-B94B-27E506768B64}">
      <formula1>"Individual, Case, Pack, Box, Other"</formula1>
    </dataValidation>
    <dataValidation type="list" allowBlank="1" showInputMessage="1" showErrorMessage="1" sqref="C31:C34 C39:C41 C46:C48" xr:uid="{470CEDF9-A6CA-46C6-A35D-D2312020BC42}">
      <formula1>"Expendable, Non-Expendable"</formula1>
    </dataValidation>
    <dataValidation type="list" allowBlank="1" showInputMessage="1" showErrorMessage="1" sqref="E4:E5 E10:E12" xr:uid="{72F06C97-54E8-4DD3-88AE-4878B8CC48EE}">
      <formula1>"Yearly, Hourly"</formula1>
    </dataValidation>
    <dataValidation type="list" allowBlank="1" showInputMessage="1" showErrorMessage="1" sqref="E17:E19" xr:uid="{B5073ED5-ABEB-4EA5-AB25-83F77425DE5C}">
      <formula1>"Per flight, Per day, Per meal, Per mile, Others"</formula1>
    </dataValidation>
    <dataValidation type="list" allowBlank="1" showInputMessage="1" showErrorMessage="1" sqref="D17:D19" xr:uid="{DA45F5E9-48BC-451A-A6B5-239E3BCC0A56}">
      <formula1>"Flight, Per diem, Mileage, Lodging, Other"</formula1>
    </dataValidation>
    <dataValidation type="list" allowBlank="1" showInputMessage="1" showErrorMessage="1" sqref="E24:E26" xr:uid="{30EF3304-8103-42C1-83EA-00530593822D}">
      <formula1>"In Person, Asynchronus Virtual, Syncrhonous Virtual"</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Macro1_Add_Row">
                <anchor moveWithCells="1" sizeWithCells="1">
                  <from>
                    <xdr:col>1</xdr:col>
                    <xdr:colOff>30480</xdr:colOff>
                    <xdr:row>3</xdr:row>
                    <xdr:rowOff>38100</xdr:rowOff>
                  </from>
                  <to>
                    <xdr:col>1</xdr:col>
                    <xdr:colOff>723900</xdr:colOff>
                    <xdr:row>3</xdr:row>
                    <xdr:rowOff>266700</xdr:rowOff>
                  </to>
                </anchor>
              </controlPr>
            </control>
          </mc:Choice>
        </mc:AlternateContent>
        <mc:AlternateContent xmlns:mc="http://schemas.openxmlformats.org/markup-compatibility/2006">
          <mc:Choice Requires="x14">
            <control shapeId="12290" r:id="rId5" name="Button 2">
              <controlPr defaultSize="0" print="0" autoFill="0" autoPict="0" macro="[0]!Macro2_Delete_Row">
                <anchor moveWithCells="1" sizeWithCells="1">
                  <from>
                    <xdr:col>1</xdr:col>
                    <xdr:colOff>762000</xdr:colOff>
                    <xdr:row>3</xdr:row>
                    <xdr:rowOff>38100</xdr:rowOff>
                  </from>
                  <to>
                    <xdr:col>2</xdr:col>
                    <xdr:colOff>502920</xdr:colOff>
                    <xdr:row>3</xdr:row>
                    <xdr:rowOff>274320</xdr:rowOff>
                  </to>
                </anchor>
              </controlPr>
            </control>
          </mc:Choice>
        </mc:AlternateContent>
        <mc:AlternateContent xmlns:mc="http://schemas.openxmlformats.org/markup-compatibility/2006">
          <mc:Choice Requires="x14">
            <control shapeId="12291" r:id="rId6" name="Button 3">
              <controlPr defaultSize="0" print="0" autoFill="0" autoPict="0" macro="[0]!Macro5_Add_Row3">
                <anchor moveWithCells="1" sizeWithCells="1">
                  <from>
                    <xdr:col>1</xdr:col>
                    <xdr:colOff>30480</xdr:colOff>
                    <xdr:row>16</xdr:row>
                    <xdr:rowOff>7620</xdr:rowOff>
                  </from>
                  <to>
                    <xdr:col>1</xdr:col>
                    <xdr:colOff>731520</xdr:colOff>
                    <xdr:row>17</xdr:row>
                    <xdr:rowOff>0</xdr:rowOff>
                  </to>
                </anchor>
              </controlPr>
            </control>
          </mc:Choice>
        </mc:AlternateContent>
        <mc:AlternateContent xmlns:mc="http://schemas.openxmlformats.org/markup-compatibility/2006">
          <mc:Choice Requires="x14">
            <control shapeId="12292" r:id="rId7" name="Button 4">
              <controlPr defaultSize="0" print="0" autoFill="0" autoPict="0" macro="[0]!Macro6_Delete_Row3">
                <anchor moveWithCells="1" sizeWithCells="1">
                  <from>
                    <xdr:col>1</xdr:col>
                    <xdr:colOff>762000</xdr:colOff>
                    <xdr:row>16</xdr:row>
                    <xdr:rowOff>7620</xdr:rowOff>
                  </from>
                  <to>
                    <xdr:col>2</xdr:col>
                    <xdr:colOff>502920</xdr:colOff>
                    <xdr:row>16</xdr:row>
                    <xdr:rowOff>251460</xdr:rowOff>
                  </to>
                </anchor>
              </controlPr>
            </control>
          </mc:Choice>
        </mc:AlternateContent>
        <mc:AlternateContent xmlns:mc="http://schemas.openxmlformats.org/markup-compatibility/2006">
          <mc:Choice Requires="x14">
            <control shapeId="12293" r:id="rId8" name="Button 5">
              <controlPr defaultSize="0" print="0" autoFill="0" autoPict="0" macro="[0]!Macro7_Add_Row4">
                <anchor moveWithCells="1" sizeWithCells="1">
                  <from>
                    <xdr:col>1</xdr:col>
                    <xdr:colOff>30480</xdr:colOff>
                    <xdr:row>23</xdr:row>
                    <xdr:rowOff>7620</xdr:rowOff>
                  </from>
                  <to>
                    <xdr:col>1</xdr:col>
                    <xdr:colOff>731520</xdr:colOff>
                    <xdr:row>24</xdr:row>
                    <xdr:rowOff>0</xdr:rowOff>
                  </to>
                </anchor>
              </controlPr>
            </control>
          </mc:Choice>
        </mc:AlternateContent>
        <mc:AlternateContent xmlns:mc="http://schemas.openxmlformats.org/markup-compatibility/2006">
          <mc:Choice Requires="x14">
            <control shapeId="12294" r:id="rId9" name="Button 6">
              <controlPr defaultSize="0" print="0" autoFill="0" autoPict="0" macro="[0]!Macro8_Delete_Row4">
                <anchor moveWithCells="1" sizeWithCells="1">
                  <from>
                    <xdr:col>1</xdr:col>
                    <xdr:colOff>762000</xdr:colOff>
                    <xdr:row>23</xdr:row>
                    <xdr:rowOff>7620</xdr:rowOff>
                  </from>
                  <to>
                    <xdr:col>2</xdr:col>
                    <xdr:colOff>502920</xdr:colOff>
                    <xdr:row>24</xdr:row>
                    <xdr:rowOff>0</xdr:rowOff>
                  </to>
                </anchor>
              </controlPr>
            </control>
          </mc:Choice>
        </mc:AlternateContent>
        <mc:AlternateContent xmlns:mc="http://schemas.openxmlformats.org/markup-compatibility/2006">
          <mc:Choice Requires="x14">
            <control shapeId="12295" r:id="rId10" name="Button 7">
              <controlPr defaultSize="0" print="0" autoFill="0" autoPict="0" macro="[0]!Macro17_Add_Row9">
                <anchor moveWithCells="1" sizeWithCells="1">
                  <from>
                    <xdr:col>1</xdr:col>
                    <xdr:colOff>30480</xdr:colOff>
                    <xdr:row>30</xdr:row>
                    <xdr:rowOff>7620</xdr:rowOff>
                  </from>
                  <to>
                    <xdr:col>1</xdr:col>
                    <xdr:colOff>731520</xdr:colOff>
                    <xdr:row>31</xdr:row>
                    <xdr:rowOff>0</xdr:rowOff>
                  </to>
                </anchor>
              </controlPr>
            </control>
          </mc:Choice>
        </mc:AlternateContent>
        <mc:AlternateContent xmlns:mc="http://schemas.openxmlformats.org/markup-compatibility/2006">
          <mc:Choice Requires="x14">
            <control shapeId="12296" r:id="rId11" name="Button 8">
              <controlPr defaultSize="0" print="0" autoFill="0" autoPict="0" macro="[0]!Macro18_Delete_Row9">
                <anchor moveWithCells="1" sizeWithCells="1">
                  <from>
                    <xdr:col>1</xdr:col>
                    <xdr:colOff>762000</xdr:colOff>
                    <xdr:row>30</xdr:row>
                    <xdr:rowOff>7620</xdr:rowOff>
                  </from>
                  <to>
                    <xdr:col>2</xdr:col>
                    <xdr:colOff>502920</xdr:colOff>
                    <xdr:row>31</xdr:row>
                    <xdr:rowOff>0</xdr:rowOff>
                  </to>
                </anchor>
              </controlPr>
            </control>
          </mc:Choice>
        </mc:AlternateContent>
        <mc:AlternateContent xmlns:mc="http://schemas.openxmlformats.org/markup-compatibility/2006">
          <mc:Choice Requires="x14">
            <control shapeId="12297" r:id="rId12" name="Button 9">
              <controlPr defaultSize="0" print="0" autoFill="0" autoPict="0" macro="[0]!Macro15_Add_Row8">
                <anchor moveWithCells="1" sizeWithCells="1">
                  <from>
                    <xdr:col>1</xdr:col>
                    <xdr:colOff>30480</xdr:colOff>
                    <xdr:row>45</xdr:row>
                    <xdr:rowOff>7620</xdr:rowOff>
                  </from>
                  <to>
                    <xdr:col>1</xdr:col>
                    <xdr:colOff>731520</xdr:colOff>
                    <xdr:row>46</xdr:row>
                    <xdr:rowOff>0</xdr:rowOff>
                  </to>
                </anchor>
              </controlPr>
            </control>
          </mc:Choice>
        </mc:AlternateContent>
        <mc:AlternateContent xmlns:mc="http://schemas.openxmlformats.org/markup-compatibility/2006">
          <mc:Choice Requires="x14">
            <control shapeId="12298" r:id="rId13" name="Button 10">
              <controlPr defaultSize="0" print="0" autoFill="0" autoPict="0" macro="[0]!Macro16_Delete_Row8">
                <anchor moveWithCells="1" sizeWithCells="1">
                  <from>
                    <xdr:col>1</xdr:col>
                    <xdr:colOff>762000</xdr:colOff>
                    <xdr:row>45</xdr:row>
                    <xdr:rowOff>7620</xdr:rowOff>
                  </from>
                  <to>
                    <xdr:col>2</xdr:col>
                    <xdr:colOff>502920</xdr:colOff>
                    <xdr:row>46</xdr:row>
                    <xdr:rowOff>0</xdr:rowOff>
                  </to>
                </anchor>
              </controlPr>
            </control>
          </mc:Choice>
        </mc:AlternateContent>
        <mc:AlternateContent xmlns:mc="http://schemas.openxmlformats.org/markup-compatibility/2006">
          <mc:Choice Requires="x14">
            <control shapeId="12299" r:id="rId14" name="Button 11">
              <controlPr defaultSize="0" print="0" autoFill="0" autoPict="0" macro="[0]!Macro13_Add_Row7">
                <anchor moveWithCells="1" sizeWithCells="1">
                  <from>
                    <xdr:col>1</xdr:col>
                    <xdr:colOff>30480</xdr:colOff>
                    <xdr:row>38</xdr:row>
                    <xdr:rowOff>7620</xdr:rowOff>
                  </from>
                  <to>
                    <xdr:col>1</xdr:col>
                    <xdr:colOff>731520</xdr:colOff>
                    <xdr:row>39</xdr:row>
                    <xdr:rowOff>0</xdr:rowOff>
                  </to>
                </anchor>
              </controlPr>
            </control>
          </mc:Choice>
        </mc:AlternateContent>
        <mc:AlternateContent xmlns:mc="http://schemas.openxmlformats.org/markup-compatibility/2006">
          <mc:Choice Requires="x14">
            <control shapeId="12300" r:id="rId15" name="Button 12">
              <controlPr defaultSize="0" print="0" autoFill="0" autoPict="0" macro="[0]!Macro14_Delete_Row7">
                <anchor moveWithCells="1" sizeWithCells="1">
                  <from>
                    <xdr:col>1</xdr:col>
                    <xdr:colOff>762000</xdr:colOff>
                    <xdr:row>38</xdr:row>
                    <xdr:rowOff>7620</xdr:rowOff>
                  </from>
                  <to>
                    <xdr:col>2</xdr:col>
                    <xdr:colOff>502920</xdr:colOff>
                    <xdr:row>39</xdr:row>
                    <xdr:rowOff>0</xdr:rowOff>
                  </to>
                </anchor>
              </controlPr>
            </control>
          </mc:Choice>
        </mc:AlternateContent>
        <mc:AlternateContent xmlns:mc="http://schemas.openxmlformats.org/markup-compatibility/2006">
          <mc:Choice Requires="x14">
            <control shapeId="12301" r:id="rId16" name="Button 13">
              <controlPr defaultSize="0" print="0" autoFill="0" autoPict="0" macro="[0]!Macro3_Add_Row2">
                <anchor moveWithCells="1" sizeWithCells="1">
                  <from>
                    <xdr:col>1</xdr:col>
                    <xdr:colOff>30480</xdr:colOff>
                    <xdr:row>9</xdr:row>
                    <xdr:rowOff>38100</xdr:rowOff>
                  </from>
                  <to>
                    <xdr:col>1</xdr:col>
                    <xdr:colOff>723900</xdr:colOff>
                    <xdr:row>9</xdr:row>
                    <xdr:rowOff>266700</xdr:rowOff>
                  </to>
                </anchor>
              </controlPr>
            </control>
          </mc:Choice>
        </mc:AlternateContent>
        <mc:AlternateContent xmlns:mc="http://schemas.openxmlformats.org/markup-compatibility/2006">
          <mc:Choice Requires="x14">
            <control shapeId="12302" r:id="rId17" name="Button 14">
              <controlPr defaultSize="0" print="0" autoFill="0" autoPict="0" macro="[0]!Macro4_Delete_Row2">
                <anchor moveWithCells="1" sizeWithCells="1">
                  <from>
                    <xdr:col>1</xdr:col>
                    <xdr:colOff>762000</xdr:colOff>
                    <xdr:row>9</xdr:row>
                    <xdr:rowOff>38100</xdr:rowOff>
                  </from>
                  <to>
                    <xdr:col>2</xdr:col>
                    <xdr:colOff>502920</xdr:colOff>
                    <xdr:row>9</xdr:row>
                    <xdr:rowOff>274320</xdr:rowOff>
                  </to>
                </anchor>
              </controlPr>
            </control>
          </mc:Choice>
        </mc:AlternateContent>
      </controls>
    </mc:Choice>
  </mc:AlternateContent>
  <tableParts count="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CBC0F-D7FF-4989-97AD-A23C68A2BFAC}">
  <sheetPr codeName="Sheet5"/>
  <dimension ref="B2:O54"/>
  <sheetViews>
    <sheetView topLeftCell="A34" workbookViewId="0">
      <selection activeCell="C55" sqref="C55"/>
    </sheetView>
  </sheetViews>
  <sheetFormatPr defaultColWidth="9.109375" defaultRowHeight="14.4" x14ac:dyDescent="0.3"/>
  <cols>
    <col min="1" max="1" width="3.44140625" style="2" customWidth="1"/>
    <col min="2" max="2" width="22.109375" style="2" customWidth="1"/>
    <col min="3" max="3" width="31.109375" style="2" bestFit="1" customWidth="1"/>
    <col min="4" max="4" width="17.44140625" style="2" customWidth="1"/>
    <col min="5" max="5" width="15.88671875" style="2" customWidth="1"/>
    <col min="6" max="6" width="12.6640625" style="2" customWidth="1"/>
    <col min="7" max="7" width="12.109375" style="2" customWidth="1"/>
    <col min="8" max="8" width="12.5546875" style="2" bestFit="1" customWidth="1"/>
    <col min="9" max="9" width="2.109375" style="2" customWidth="1"/>
    <col min="10" max="16384" width="9.109375" style="2"/>
  </cols>
  <sheetData>
    <row r="2" spans="2:15" x14ac:dyDescent="0.3">
      <c r="B2" s="154" t="s">
        <v>0</v>
      </c>
      <c r="C2" s="154"/>
      <c r="D2" s="154"/>
      <c r="E2" s="154"/>
      <c r="F2" s="154"/>
      <c r="G2" s="154"/>
      <c r="H2" s="154"/>
      <c r="K2" s="153" t="s">
        <v>25</v>
      </c>
      <c r="L2" s="153"/>
      <c r="M2" s="153"/>
      <c r="N2" s="153"/>
    </row>
    <row r="3" spans="2:15" ht="15" customHeight="1" x14ac:dyDescent="0.3">
      <c r="B3" t="s">
        <v>1</v>
      </c>
      <c r="C3" t="s">
        <v>2</v>
      </c>
      <c r="D3" t="s">
        <v>3</v>
      </c>
      <c r="E3" t="s">
        <v>4</v>
      </c>
      <c r="F3" t="s">
        <v>5</v>
      </c>
      <c r="G3" t="s">
        <v>7</v>
      </c>
      <c r="H3" t="s">
        <v>6</v>
      </c>
      <c r="K3" s="126" t="s">
        <v>37</v>
      </c>
      <c r="L3" s="126"/>
      <c r="M3" s="126"/>
      <c r="N3" s="126"/>
      <c r="O3" s="126"/>
    </row>
    <row r="4" spans="2:15" x14ac:dyDescent="0.3">
      <c r="B4" s="23"/>
      <c r="C4" s="23"/>
      <c r="D4" s="24" t="s">
        <v>14</v>
      </c>
      <c r="E4" s="23"/>
      <c r="F4" s="23"/>
      <c r="G4" s="25"/>
      <c r="H4" s="4"/>
      <c r="K4" s="126"/>
      <c r="L4" s="126"/>
      <c r="M4" s="126"/>
      <c r="N4" s="126"/>
      <c r="O4" s="126"/>
    </row>
    <row r="5" spans="2:15" x14ac:dyDescent="0.3">
      <c r="B5" s="23"/>
      <c r="C5" s="23"/>
      <c r="D5" s="24"/>
      <c r="E5" s="23"/>
      <c r="F5" s="23"/>
      <c r="G5" s="25"/>
      <c r="H5" s="4">
        <f>D5*F5*G5</f>
        <v>0</v>
      </c>
      <c r="K5" s="126"/>
      <c r="L5" s="126"/>
      <c r="M5" s="126"/>
      <c r="N5" s="126"/>
      <c r="O5" s="126"/>
    </row>
    <row r="6" spans="2:15" x14ac:dyDescent="0.3">
      <c r="B6" s="23"/>
      <c r="C6" s="23"/>
      <c r="D6" s="26"/>
      <c r="E6" s="23"/>
      <c r="F6" s="27"/>
      <c r="G6" s="25"/>
      <c r="H6" s="4">
        <f>D6*F6*G6</f>
        <v>0</v>
      </c>
      <c r="K6" s="126"/>
      <c r="L6" s="126"/>
      <c r="M6" s="126"/>
      <c r="N6" s="126"/>
      <c r="O6" s="126"/>
    </row>
    <row r="7" spans="2:15" x14ac:dyDescent="0.3">
      <c r="B7"/>
      <c r="C7"/>
      <c r="D7"/>
      <c r="E7"/>
      <c r="F7"/>
      <c r="G7"/>
      <c r="H7" s="3">
        <f>SUM(Table24350[Total Cost])</f>
        <v>0</v>
      </c>
      <c r="K7" s="126"/>
      <c r="L7" s="126"/>
      <c r="M7" s="126"/>
      <c r="N7" s="126"/>
      <c r="O7" s="126"/>
    </row>
    <row r="8" spans="2:15" x14ac:dyDescent="0.3">
      <c r="B8"/>
      <c r="C8"/>
      <c r="D8"/>
      <c r="E8"/>
      <c r="F8"/>
      <c r="G8"/>
      <c r="H8" s="3"/>
      <c r="K8" s="126"/>
      <c r="L8" s="126"/>
      <c r="M8" s="126"/>
      <c r="N8" s="126"/>
      <c r="O8" s="126"/>
    </row>
    <row r="9" spans="2:15" x14ac:dyDescent="0.3">
      <c r="B9" s="154" t="s">
        <v>40</v>
      </c>
      <c r="C9" s="154"/>
      <c r="D9" s="154"/>
      <c r="E9" s="154"/>
      <c r="F9" s="154"/>
      <c r="G9" s="154"/>
      <c r="H9" s="154"/>
      <c r="K9" s="126"/>
      <c r="L9" s="126"/>
      <c r="M9" s="126"/>
      <c r="N9" s="126"/>
      <c r="O9" s="126"/>
    </row>
    <row r="10" spans="2:15" x14ac:dyDescent="0.3">
      <c r="B10" t="s">
        <v>1</v>
      </c>
      <c r="C10" t="s">
        <v>2</v>
      </c>
      <c r="D10" t="s">
        <v>3</v>
      </c>
      <c r="E10" t="s">
        <v>4</v>
      </c>
      <c r="F10" t="s">
        <v>5</v>
      </c>
      <c r="G10" t="s">
        <v>41</v>
      </c>
      <c r="H10" t="s">
        <v>6</v>
      </c>
      <c r="K10" s="126"/>
      <c r="L10" s="126"/>
      <c r="M10" s="126"/>
      <c r="N10" s="126"/>
      <c r="O10" s="126"/>
    </row>
    <row r="11" spans="2:15" x14ac:dyDescent="0.3">
      <c r="B11" s="23"/>
      <c r="C11" s="23"/>
      <c r="D11" s="24" t="s">
        <v>14</v>
      </c>
      <c r="E11" s="23"/>
      <c r="F11" s="23"/>
      <c r="G11" s="25"/>
      <c r="H11" s="4"/>
      <c r="K11" s="126"/>
      <c r="L11" s="126"/>
      <c r="M11" s="126"/>
      <c r="N11" s="126"/>
      <c r="O11" s="126"/>
    </row>
    <row r="12" spans="2:15" x14ac:dyDescent="0.3">
      <c r="B12" s="23"/>
      <c r="C12" s="23"/>
      <c r="D12" s="24"/>
      <c r="E12" s="23"/>
      <c r="F12" s="23"/>
      <c r="G12" s="25"/>
      <c r="H12" s="4">
        <f>D12*F12*G12</f>
        <v>0</v>
      </c>
      <c r="K12" s="126"/>
      <c r="L12" s="126"/>
      <c r="M12" s="126"/>
      <c r="N12" s="126"/>
      <c r="O12" s="126"/>
    </row>
    <row r="13" spans="2:15" x14ac:dyDescent="0.3">
      <c r="B13" s="23"/>
      <c r="C13" s="23"/>
      <c r="D13" s="24"/>
      <c r="E13" s="23"/>
      <c r="F13" s="23"/>
      <c r="G13" s="25"/>
      <c r="H13" s="4">
        <f>D13*F13*G13</f>
        <v>0</v>
      </c>
      <c r="K13" s="126"/>
      <c r="L13" s="126"/>
      <c r="M13" s="126"/>
      <c r="N13" s="126"/>
      <c r="O13" s="126"/>
    </row>
    <row r="14" spans="2:15" x14ac:dyDescent="0.3">
      <c r="B14"/>
      <c r="C14"/>
      <c r="D14"/>
      <c r="E14"/>
      <c r="F14"/>
      <c r="G14"/>
      <c r="H14" s="3">
        <f>SUM(Table244956[Total Cost])</f>
        <v>0</v>
      </c>
      <c r="K14" s="126"/>
      <c r="L14" s="126"/>
      <c r="M14" s="126"/>
      <c r="N14" s="126"/>
      <c r="O14" s="126"/>
    </row>
    <row r="15" spans="2:15" x14ac:dyDescent="0.3">
      <c r="B15"/>
      <c r="C15"/>
      <c r="D15"/>
      <c r="E15"/>
      <c r="F15"/>
      <c r="G15"/>
      <c r="H15" s="3"/>
      <c r="K15" s="126"/>
      <c r="L15" s="126"/>
      <c r="M15" s="126"/>
      <c r="N15" s="126"/>
      <c r="O15" s="126"/>
    </row>
    <row r="16" spans="2:15" x14ac:dyDescent="0.3">
      <c r="B16" s="151" t="s">
        <v>8</v>
      </c>
      <c r="C16" s="151"/>
      <c r="D16" s="151"/>
      <c r="E16" s="151"/>
      <c r="F16" s="151"/>
      <c r="G16" s="151"/>
      <c r="H16" s="151"/>
      <c r="K16" s="126"/>
      <c r="L16" s="126"/>
      <c r="M16" s="126"/>
      <c r="N16" s="126"/>
      <c r="O16" s="126"/>
    </row>
    <row r="17" spans="2:8" x14ac:dyDescent="0.3">
      <c r="B17" t="s">
        <v>9</v>
      </c>
      <c r="C17" t="s">
        <v>10</v>
      </c>
      <c r="D17" t="s">
        <v>11</v>
      </c>
      <c r="E17" t="s">
        <v>4</v>
      </c>
      <c r="F17" t="s">
        <v>12</v>
      </c>
      <c r="G17" t="s">
        <v>13</v>
      </c>
      <c r="H17" t="s">
        <v>6</v>
      </c>
    </row>
    <row r="18" spans="2:8" x14ac:dyDescent="0.3">
      <c r="B18" s="23"/>
      <c r="C18" s="23"/>
      <c r="D18" s="28"/>
      <c r="E18" s="23"/>
      <c r="F18" s="26"/>
      <c r="G18" s="23"/>
      <c r="H18" s="5">
        <f>Table54451[[#This Row],[Cost]]*Table54451[[#This Row],[Quantity]]</f>
        <v>0</v>
      </c>
    </row>
    <row r="19" spans="2:8" x14ac:dyDescent="0.3">
      <c r="B19" s="23"/>
      <c r="C19" s="23"/>
      <c r="D19" s="28"/>
      <c r="E19" s="23"/>
      <c r="F19" s="26"/>
      <c r="G19" s="23"/>
      <c r="H19" s="5">
        <f>Table54451[[#This Row],[Cost]]*Table54451[[#This Row],[Quantity]]</f>
        <v>0</v>
      </c>
    </row>
    <row r="20" spans="2:8" x14ac:dyDescent="0.3">
      <c r="B20" s="23"/>
      <c r="C20" s="23"/>
      <c r="D20" s="28"/>
      <c r="E20" s="23"/>
      <c r="F20" s="26"/>
      <c r="G20" s="23"/>
      <c r="H20" s="3">
        <f>Table54451[[#This Row],[Cost]]*Table54451[[#This Row],[Quantity]]</f>
        <v>0</v>
      </c>
    </row>
    <row r="21" spans="2:8" x14ac:dyDescent="0.3">
      <c r="B21"/>
      <c r="C21"/>
      <c r="D21"/>
      <c r="E21"/>
      <c r="F21"/>
      <c r="G21"/>
      <c r="H21" s="3">
        <f>SUM(Table54451[Total Cost])</f>
        <v>0</v>
      </c>
    </row>
    <row r="22" spans="2:8" x14ac:dyDescent="0.3">
      <c r="B22"/>
      <c r="C22"/>
      <c r="D22"/>
      <c r="E22"/>
      <c r="F22"/>
      <c r="G22"/>
      <c r="H22"/>
    </row>
    <row r="23" spans="2:8" x14ac:dyDescent="0.3">
      <c r="B23" s="151" t="s">
        <v>15</v>
      </c>
      <c r="C23" s="152"/>
      <c r="D23" s="152"/>
      <c r="E23" s="152"/>
      <c r="F23" s="152"/>
      <c r="G23" s="152"/>
      <c r="H23" s="152"/>
    </row>
    <row r="24" spans="2:8" x14ac:dyDescent="0.3">
      <c r="B24" t="s">
        <v>16</v>
      </c>
      <c r="C24" t="s">
        <v>17</v>
      </c>
      <c r="D24" t="s">
        <v>20</v>
      </c>
      <c r="E24" t="s">
        <v>18</v>
      </c>
      <c r="F24" t="s">
        <v>12</v>
      </c>
      <c r="G24" t="s">
        <v>19</v>
      </c>
      <c r="H24" t="s">
        <v>6</v>
      </c>
    </row>
    <row r="25" spans="2:8" x14ac:dyDescent="0.3">
      <c r="B25" s="23"/>
      <c r="C25" s="23"/>
      <c r="D25" s="29" t="s">
        <v>14</v>
      </c>
      <c r="E25" s="23"/>
      <c r="F25" s="30"/>
      <c r="G25" s="31"/>
      <c r="H25" s="1">
        <f>Table64552[[#This Row],[Cost]]*Table64552[[#This Row],['# of Staff]]</f>
        <v>0</v>
      </c>
    </row>
    <row r="26" spans="2:8" x14ac:dyDescent="0.3">
      <c r="B26" s="23"/>
      <c r="C26" s="23"/>
      <c r="D26" s="29"/>
      <c r="E26" s="23"/>
      <c r="F26" s="30"/>
      <c r="G26" s="31"/>
      <c r="H26" s="1">
        <f>Table64552[[#This Row],[Cost]]*Table64552[[#This Row],['# of Staff]]</f>
        <v>0</v>
      </c>
    </row>
    <row r="27" spans="2:8" x14ac:dyDescent="0.3">
      <c r="B27" s="23"/>
      <c r="C27" s="23"/>
      <c r="D27" s="23"/>
      <c r="E27" s="23"/>
      <c r="F27" s="30"/>
      <c r="G27" s="31"/>
      <c r="H27" s="1">
        <f>Table64552[[#This Row],[Cost]]*Table64552[[#This Row],['# of Staff]]</f>
        <v>0</v>
      </c>
    </row>
    <row r="28" spans="2:8" x14ac:dyDescent="0.3">
      <c r="B28"/>
      <c r="C28"/>
      <c r="D28"/>
      <c r="E28"/>
      <c r="F28" s="7"/>
      <c r="G28" s="6"/>
      <c r="H28" s="7">
        <f>SUM(Table64552[],Table64552[Total Cost])</f>
        <v>0</v>
      </c>
    </row>
    <row r="29" spans="2:8" x14ac:dyDescent="0.3">
      <c r="B29"/>
      <c r="C29"/>
      <c r="D29"/>
      <c r="E29"/>
      <c r="F29"/>
      <c r="G29"/>
      <c r="H29"/>
    </row>
    <row r="30" spans="2:8" x14ac:dyDescent="0.3">
      <c r="B30" s="151" t="s">
        <v>38</v>
      </c>
      <c r="C30" s="152"/>
      <c r="D30" s="152"/>
      <c r="E30" s="152"/>
      <c r="F30" s="152"/>
      <c r="G30" s="152"/>
      <c r="H30" s="152"/>
    </row>
    <row r="31" spans="2:8" x14ac:dyDescent="0.3">
      <c r="B31" t="s">
        <v>21</v>
      </c>
      <c r="C31" t="s">
        <v>23</v>
      </c>
      <c r="D31" t="s">
        <v>12</v>
      </c>
      <c r="E31" t="s">
        <v>22</v>
      </c>
      <c r="F31" t="s">
        <v>4</v>
      </c>
      <c r="G31" t="s">
        <v>13</v>
      </c>
      <c r="H31" t="s">
        <v>6</v>
      </c>
    </row>
    <row r="32" spans="2:8" x14ac:dyDescent="0.3">
      <c r="B32" s="23"/>
      <c r="C32" s="23"/>
      <c r="D32" s="30"/>
      <c r="E32" s="23"/>
      <c r="F32" s="23"/>
      <c r="G32" s="31"/>
      <c r="H32" s="1">
        <f>Table74653[[#This Row],[Cost]]*Table74653[[#This Row],[Quantity]]</f>
        <v>0</v>
      </c>
    </row>
    <row r="33" spans="2:8" x14ac:dyDescent="0.3">
      <c r="B33" s="23"/>
      <c r="C33" s="23"/>
      <c r="D33" s="30"/>
      <c r="E33" s="30"/>
      <c r="F33" s="23"/>
      <c r="G33" s="31"/>
      <c r="H33" s="1">
        <f>Table74653[[#This Row],[Cost]]*Table74653[[#This Row],[Quantity]]</f>
        <v>0</v>
      </c>
    </row>
    <row r="34" spans="2:8" x14ac:dyDescent="0.3">
      <c r="B34" s="23"/>
      <c r="C34" s="23"/>
      <c r="D34" s="30"/>
      <c r="E34" s="30"/>
      <c r="F34" s="23"/>
      <c r="G34" s="31"/>
      <c r="H34" s="1">
        <f>Table74653[[#This Row],[Cost]]*Table74653[[#This Row],[Quantity]]</f>
        <v>0</v>
      </c>
    </row>
    <row r="35" spans="2:8" x14ac:dyDescent="0.3">
      <c r="B35"/>
      <c r="C35"/>
      <c r="D35" s="1"/>
      <c r="E35" s="1"/>
      <c r="F35"/>
      <c r="G35" s="6"/>
      <c r="H35" s="1">
        <f>SUM(Table74653[Total Cost])</f>
        <v>0</v>
      </c>
    </row>
    <row r="36" spans="2:8" x14ac:dyDescent="0.3">
      <c r="B36"/>
      <c r="C36"/>
      <c r="D36" s="1"/>
      <c r="E36" s="1"/>
      <c r="F36"/>
      <c r="G36" s="6"/>
      <c r="H36" s="1"/>
    </row>
    <row r="37" spans="2:8" x14ac:dyDescent="0.3">
      <c r="B37" s="151" t="s">
        <v>39</v>
      </c>
      <c r="C37" s="152"/>
      <c r="D37" s="152"/>
      <c r="E37" s="152"/>
      <c r="F37" s="152"/>
      <c r="G37" s="152"/>
      <c r="H37" s="152"/>
    </row>
    <row r="38" spans="2:8" x14ac:dyDescent="0.3">
      <c r="B38" t="s">
        <v>21</v>
      </c>
      <c r="C38" t="s">
        <v>23</v>
      </c>
      <c r="D38" t="s">
        <v>12</v>
      </c>
      <c r="E38" t="s">
        <v>22</v>
      </c>
      <c r="F38" t="s">
        <v>4</v>
      </c>
      <c r="G38" t="s">
        <v>13</v>
      </c>
      <c r="H38" t="s">
        <v>6</v>
      </c>
    </row>
    <row r="39" spans="2:8" x14ac:dyDescent="0.3">
      <c r="B39" s="23"/>
      <c r="C39" s="23"/>
      <c r="D39" s="30"/>
      <c r="E39" s="23"/>
      <c r="F39" s="23"/>
      <c r="G39" s="31"/>
      <c r="H39" s="1">
        <f>Table724855[[#This Row],[Cost]]*Table724855[[#This Row],[Quantity]]</f>
        <v>0</v>
      </c>
    </row>
    <row r="40" spans="2:8" x14ac:dyDescent="0.3">
      <c r="B40" s="23"/>
      <c r="C40" s="23"/>
      <c r="D40" s="30"/>
      <c r="E40" s="30"/>
      <c r="F40" s="23"/>
      <c r="G40" s="31"/>
      <c r="H40" s="1">
        <f>Table724855[[#This Row],[Cost]]*Table724855[[#This Row],[Quantity]]</f>
        <v>0</v>
      </c>
    </row>
    <row r="41" spans="2:8" x14ac:dyDescent="0.3">
      <c r="B41" s="23"/>
      <c r="C41" s="23"/>
      <c r="D41" s="30"/>
      <c r="E41" s="30"/>
      <c r="F41" s="23"/>
      <c r="G41" s="31"/>
      <c r="H41" s="1">
        <f>Table724855[[#This Row],[Cost]]*Table724855[[#This Row],[Quantity]]</f>
        <v>0</v>
      </c>
    </row>
    <row r="42" spans="2:8" x14ac:dyDescent="0.3">
      <c r="B42"/>
      <c r="C42"/>
      <c r="D42" s="1"/>
      <c r="E42" s="1"/>
      <c r="F42"/>
      <c r="G42" s="6"/>
      <c r="H42" s="1">
        <f>SUM(Table724855[Total Cost])</f>
        <v>0</v>
      </c>
    </row>
    <row r="43" spans="2:8" x14ac:dyDescent="0.3">
      <c r="B43"/>
      <c r="C43"/>
      <c r="D43"/>
      <c r="E43"/>
      <c r="F43"/>
      <c r="G43"/>
      <c r="H43"/>
    </row>
    <row r="44" spans="2:8" x14ac:dyDescent="0.3">
      <c r="B44" s="151" t="s">
        <v>24</v>
      </c>
      <c r="C44" s="152"/>
      <c r="D44" s="152"/>
      <c r="E44" s="152"/>
      <c r="F44" s="152"/>
      <c r="G44" s="152"/>
      <c r="H44" s="152"/>
    </row>
    <row r="45" spans="2:8" x14ac:dyDescent="0.3">
      <c r="B45" t="s">
        <v>21</v>
      </c>
      <c r="C45" t="s">
        <v>23</v>
      </c>
      <c r="D45" t="s">
        <v>12</v>
      </c>
      <c r="E45" t="s">
        <v>22</v>
      </c>
      <c r="F45" t="s">
        <v>4</v>
      </c>
      <c r="G45" t="s">
        <v>13</v>
      </c>
      <c r="H45" t="s">
        <v>6</v>
      </c>
    </row>
    <row r="46" spans="2:8" x14ac:dyDescent="0.3">
      <c r="B46" s="23"/>
      <c r="C46" s="23"/>
      <c r="D46" s="30"/>
      <c r="E46" s="23"/>
      <c r="F46" s="23"/>
      <c r="G46" s="31"/>
      <c r="H46" s="1">
        <f>Table794754[[#This Row],[Cost]]*Table794754[[#This Row],[Quantity]]</f>
        <v>0</v>
      </c>
    </row>
    <row r="47" spans="2:8" x14ac:dyDescent="0.3">
      <c r="B47" s="23"/>
      <c r="C47" s="23"/>
      <c r="D47" s="30"/>
      <c r="E47" s="30"/>
      <c r="F47" s="23"/>
      <c r="G47" s="31"/>
      <c r="H47" s="1">
        <f>Table794754[[#This Row],[Cost]]*Table794754[[#This Row],[Quantity]]</f>
        <v>0</v>
      </c>
    </row>
    <row r="48" spans="2:8" x14ac:dyDescent="0.3">
      <c r="B48" s="23"/>
      <c r="C48" s="23"/>
      <c r="D48" s="30"/>
      <c r="E48" s="30"/>
      <c r="F48" s="23"/>
      <c r="G48" s="31"/>
      <c r="H48" s="1">
        <f>Table794754[[#This Row],[Cost]]*Table794754[[#This Row],[Quantity]]</f>
        <v>0</v>
      </c>
    </row>
    <row r="49" spans="2:8" x14ac:dyDescent="0.3">
      <c r="B49"/>
      <c r="C49"/>
      <c r="D49" s="1"/>
      <c r="E49" s="1"/>
      <c r="F49"/>
      <c r="G49" s="6"/>
      <c r="H49" s="1">
        <f>SUM(Table794754[Total Cost])</f>
        <v>0</v>
      </c>
    </row>
    <row r="50" spans="2:8" x14ac:dyDescent="0.3">
      <c r="B50"/>
      <c r="C50"/>
      <c r="D50"/>
      <c r="E50"/>
      <c r="F50"/>
      <c r="G50"/>
      <c r="H50"/>
    </row>
    <row r="54" spans="2:8" x14ac:dyDescent="0.3">
      <c r="B54" s="8" t="s">
        <v>28</v>
      </c>
      <c r="C54" s="9">
        <f>Table24350[[#Totals],[Total Cost]]+Table54451[[#Totals],[Total Cost]]+Table64552[[#Totals],[Total Cost]]+Table74653[[#Totals],[Total Cost]]+Table794754[[#Totals],[Total Cost]]+Table724855[[#Totals],[Total Cost]]+Table244956[[#Totals],[Total Cost]]</f>
        <v>0</v>
      </c>
    </row>
  </sheetData>
  <sheetProtection insertRows="0" deleteRows="0"/>
  <mergeCells count="9">
    <mergeCell ref="B30:H30"/>
    <mergeCell ref="B37:H37"/>
    <mergeCell ref="B44:H44"/>
    <mergeCell ref="B2:H2"/>
    <mergeCell ref="K2:N2"/>
    <mergeCell ref="K3:O16"/>
    <mergeCell ref="B9:H9"/>
    <mergeCell ref="B16:H16"/>
    <mergeCell ref="B23:H23"/>
  </mergeCells>
  <dataValidations count="7">
    <dataValidation type="list" allowBlank="1" showInputMessage="1" showErrorMessage="1" sqref="E4:E6 E11:E13" xr:uid="{2D55D9BD-FF69-4AD2-ABEE-BDD6D3C989B9}">
      <formula1>"Yearly, Hourly"</formula1>
    </dataValidation>
    <dataValidation type="list" allowBlank="1" showInputMessage="1" showErrorMessage="1" sqref="C32:C34 C39:C41 C46:C48" xr:uid="{D9CFAAF9-5F56-42EE-A1E7-5BEA8936AC57}">
      <formula1>"Expendable, Non-Expendable"</formula1>
    </dataValidation>
    <dataValidation type="list" allowBlank="1" showInputMessage="1" showErrorMessage="1" sqref="E32:E34 E39:E41 E46:E48" xr:uid="{77E2F90D-2211-42EE-BE76-0D1BE25D33AE}">
      <formula1>"Individual, Case, Pack, Box, Other"</formula1>
    </dataValidation>
    <dataValidation type="list" allowBlank="1" showInputMessage="1" showErrorMessage="1" sqref="F32:F34 F39:F41 F46:F48" xr:uid="{73EAE9D6-7A99-4D70-AB09-EF0A753B224C}">
      <formula1>"Each, Per Case, Per Box, Per Pack, Other"</formula1>
    </dataValidation>
    <dataValidation type="list" allowBlank="1" showInputMessage="1" showErrorMessage="1" sqref="D18:D20" xr:uid="{7B72774C-0E53-4F36-A70C-C68B1FAA2A31}">
      <formula1>"Flight, Per diem, Mileage, Lodging, Other"</formula1>
    </dataValidation>
    <dataValidation type="list" allowBlank="1" showInputMessage="1" showErrorMessage="1" sqref="E18:E20" xr:uid="{3A63FEB7-E585-49B0-B20D-12EFD71B3FFB}">
      <formula1>"Per flight, Per day, Per meal, Per mile, Others"</formula1>
    </dataValidation>
    <dataValidation type="list" allowBlank="1" showInputMessage="1" showErrorMessage="1" sqref="E25:E27" xr:uid="{E3742C02-B223-4581-BAE4-AA920DBC1E62}">
      <formula1>"In Person, Asynchronus Virtual, Syncrhonous Virtual"</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Macro1_Add_Row">
                <anchor moveWithCells="1" sizeWithCells="1">
                  <from>
                    <xdr:col>1</xdr:col>
                    <xdr:colOff>30480</xdr:colOff>
                    <xdr:row>3</xdr:row>
                    <xdr:rowOff>38100</xdr:rowOff>
                  </from>
                  <to>
                    <xdr:col>1</xdr:col>
                    <xdr:colOff>723900</xdr:colOff>
                    <xdr:row>3</xdr:row>
                    <xdr:rowOff>266700</xdr:rowOff>
                  </to>
                </anchor>
              </controlPr>
            </control>
          </mc:Choice>
        </mc:AlternateContent>
        <mc:AlternateContent xmlns:mc="http://schemas.openxmlformats.org/markup-compatibility/2006">
          <mc:Choice Requires="x14">
            <control shapeId="13314" r:id="rId5" name="Button 2">
              <controlPr defaultSize="0" print="0" autoFill="0" autoPict="0" macro="[0]!Macro2_Delete_Row">
                <anchor moveWithCells="1" sizeWithCells="1">
                  <from>
                    <xdr:col>1</xdr:col>
                    <xdr:colOff>762000</xdr:colOff>
                    <xdr:row>3</xdr:row>
                    <xdr:rowOff>38100</xdr:rowOff>
                  </from>
                  <to>
                    <xdr:col>2</xdr:col>
                    <xdr:colOff>502920</xdr:colOff>
                    <xdr:row>3</xdr:row>
                    <xdr:rowOff>274320</xdr:rowOff>
                  </to>
                </anchor>
              </controlPr>
            </control>
          </mc:Choice>
        </mc:AlternateContent>
        <mc:AlternateContent xmlns:mc="http://schemas.openxmlformats.org/markup-compatibility/2006">
          <mc:Choice Requires="x14">
            <control shapeId="13315" r:id="rId6" name="Button 3">
              <controlPr defaultSize="0" print="0" autoFill="0" autoPict="0" macro="[0]!Macro5_Add_Row3">
                <anchor moveWithCells="1" sizeWithCells="1">
                  <from>
                    <xdr:col>1</xdr:col>
                    <xdr:colOff>30480</xdr:colOff>
                    <xdr:row>17</xdr:row>
                    <xdr:rowOff>7620</xdr:rowOff>
                  </from>
                  <to>
                    <xdr:col>1</xdr:col>
                    <xdr:colOff>731520</xdr:colOff>
                    <xdr:row>18</xdr:row>
                    <xdr:rowOff>0</xdr:rowOff>
                  </to>
                </anchor>
              </controlPr>
            </control>
          </mc:Choice>
        </mc:AlternateContent>
        <mc:AlternateContent xmlns:mc="http://schemas.openxmlformats.org/markup-compatibility/2006">
          <mc:Choice Requires="x14">
            <control shapeId="13316" r:id="rId7" name="Button 4">
              <controlPr defaultSize="0" print="0" autoFill="0" autoPict="0" macro="[0]!Macro6_Delete_Row3">
                <anchor moveWithCells="1" sizeWithCells="1">
                  <from>
                    <xdr:col>1</xdr:col>
                    <xdr:colOff>762000</xdr:colOff>
                    <xdr:row>17</xdr:row>
                    <xdr:rowOff>7620</xdr:rowOff>
                  </from>
                  <to>
                    <xdr:col>2</xdr:col>
                    <xdr:colOff>502920</xdr:colOff>
                    <xdr:row>17</xdr:row>
                    <xdr:rowOff>251460</xdr:rowOff>
                  </to>
                </anchor>
              </controlPr>
            </control>
          </mc:Choice>
        </mc:AlternateContent>
        <mc:AlternateContent xmlns:mc="http://schemas.openxmlformats.org/markup-compatibility/2006">
          <mc:Choice Requires="x14">
            <control shapeId="13317" r:id="rId8" name="Button 5">
              <controlPr defaultSize="0" print="0" autoFill="0" autoPict="0" macro="[0]!Macro7_Add_Row4">
                <anchor moveWithCells="1" sizeWithCells="1">
                  <from>
                    <xdr:col>1</xdr:col>
                    <xdr:colOff>30480</xdr:colOff>
                    <xdr:row>24</xdr:row>
                    <xdr:rowOff>7620</xdr:rowOff>
                  </from>
                  <to>
                    <xdr:col>1</xdr:col>
                    <xdr:colOff>731520</xdr:colOff>
                    <xdr:row>25</xdr:row>
                    <xdr:rowOff>0</xdr:rowOff>
                  </to>
                </anchor>
              </controlPr>
            </control>
          </mc:Choice>
        </mc:AlternateContent>
        <mc:AlternateContent xmlns:mc="http://schemas.openxmlformats.org/markup-compatibility/2006">
          <mc:Choice Requires="x14">
            <control shapeId="13318" r:id="rId9" name="Button 6">
              <controlPr defaultSize="0" print="0" autoFill="0" autoPict="0" macro="[0]!Macro8_Delete_Row4">
                <anchor moveWithCells="1" sizeWithCells="1">
                  <from>
                    <xdr:col>1</xdr:col>
                    <xdr:colOff>762000</xdr:colOff>
                    <xdr:row>24</xdr:row>
                    <xdr:rowOff>7620</xdr:rowOff>
                  </from>
                  <to>
                    <xdr:col>2</xdr:col>
                    <xdr:colOff>502920</xdr:colOff>
                    <xdr:row>25</xdr:row>
                    <xdr:rowOff>0</xdr:rowOff>
                  </to>
                </anchor>
              </controlPr>
            </control>
          </mc:Choice>
        </mc:AlternateContent>
        <mc:AlternateContent xmlns:mc="http://schemas.openxmlformats.org/markup-compatibility/2006">
          <mc:Choice Requires="x14">
            <control shapeId="13319" r:id="rId10" name="Button 7">
              <controlPr defaultSize="0" print="0" autoFill="0" autoPict="0" macro="[0]!Macro9_Add_Row5">
                <anchor moveWithCells="1" sizeWithCells="1">
                  <from>
                    <xdr:col>1</xdr:col>
                    <xdr:colOff>30480</xdr:colOff>
                    <xdr:row>31</xdr:row>
                    <xdr:rowOff>7620</xdr:rowOff>
                  </from>
                  <to>
                    <xdr:col>1</xdr:col>
                    <xdr:colOff>731520</xdr:colOff>
                    <xdr:row>32</xdr:row>
                    <xdr:rowOff>0</xdr:rowOff>
                  </to>
                </anchor>
              </controlPr>
            </control>
          </mc:Choice>
        </mc:AlternateContent>
        <mc:AlternateContent xmlns:mc="http://schemas.openxmlformats.org/markup-compatibility/2006">
          <mc:Choice Requires="x14">
            <control shapeId="13320" r:id="rId11" name="Button 8">
              <controlPr defaultSize="0" print="0" autoFill="0" autoPict="0" macro="[0]!Macro10_Delete_Row5">
                <anchor moveWithCells="1" sizeWithCells="1">
                  <from>
                    <xdr:col>1</xdr:col>
                    <xdr:colOff>762000</xdr:colOff>
                    <xdr:row>31</xdr:row>
                    <xdr:rowOff>7620</xdr:rowOff>
                  </from>
                  <to>
                    <xdr:col>2</xdr:col>
                    <xdr:colOff>502920</xdr:colOff>
                    <xdr:row>32</xdr:row>
                    <xdr:rowOff>0</xdr:rowOff>
                  </to>
                </anchor>
              </controlPr>
            </control>
          </mc:Choice>
        </mc:AlternateContent>
        <mc:AlternateContent xmlns:mc="http://schemas.openxmlformats.org/markup-compatibility/2006">
          <mc:Choice Requires="x14">
            <control shapeId="13321" r:id="rId12" name="Button 9">
              <controlPr defaultSize="0" print="0" autoFill="0" autoPict="0" macro="[0]!Macro15_Add_Row8">
                <anchor moveWithCells="1" sizeWithCells="1">
                  <from>
                    <xdr:col>1</xdr:col>
                    <xdr:colOff>30480</xdr:colOff>
                    <xdr:row>45</xdr:row>
                    <xdr:rowOff>7620</xdr:rowOff>
                  </from>
                  <to>
                    <xdr:col>1</xdr:col>
                    <xdr:colOff>731520</xdr:colOff>
                    <xdr:row>46</xdr:row>
                    <xdr:rowOff>0</xdr:rowOff>
                  </to>
                </anchor>
              </controlPr>
            </control>
          </mc:Choice>
        </mc:AlternateContent>
        <mc:AlternateContent xmlns:mc="http://schemas.openxmlformats.org/markup-compatibility/2006">
          <mc:Choice Requires="x14">
            <control shapeId="13322" r:id="rId13" name="Button 10">
              <controlPr defaultSize="0" print="0" autoFill="0" autoPict="0" macro="[0]!Macro16_Delete_Row8">
                <anchor moveWithCells="1" sizeWithCells="1">
                  <from>
                    <xdr:col>1</xdr:col>
                    <xdr:colOff>762000</xdr:colOff>
                    <xdr:row>45</xdr:row>
                    <xdr:rowOff>7620</xdr:rowOff>
                  </from>
                  <to>
                    <xdr:col>2</xdr:col>
                    <xdr:colOff>502920</xdr:colOff>
                    <xdr:row>46</xdr:row>
                    <xdr:rowOff>0</xdr:rowOff>
                  </to>
                </anchor>
              </controlPr>
            </control>
          </mc:Choice>
        </mc:AlternateContent>
        <mc:AlternateContent xmlns:mc="http://schemas.openxmlformats.org/markup-compatibility/2006">
          <mc:Choice Requires="x14">
            <control shapeId="13323" r:id="rId14" name="Button 11">
              <controlPr defaultSize="0" print="0" autoFill="0" autoPict="0" macro="[0]!Macro13_Add_Row7">
                <anchor moveWithCells="1" sizeWithCells="1">
                  <from>
                    <xdr:col>1</xdr:col>
                    <xdr:colOff>30480</xdr:colOff>
                    <xdr:row>38</xdr:row>
                    <xdr:rowOff>7620</xdr:rowOff>
                  </from>
                  <to>
                    <xdr:col>1</xdr:col>
                    <xdr:colOff>731520</xdr:colOff>
                    <xdr:row>39</xdr:row>
                    <xdr:rowOff>0</xdr:rowOff>
                  </to>
                </anchor>
              </controlPr>
            </control>
          </mc:Choice>
        </mc:AlternateContent>
        <mc:AlternateContent xmlns:mc="http://schemas.openxmlformats.org/markup-compatibility/2006">
          <mc:Choice Requires="x14">
            <control shapeId="13324" r:id="rId15" name="Button 12">
              <controlPr defaultSize="0" print="0" autoFill="0" autoPict="0" macro="[0]!Macro14_Delete_Row7">
                <anchor moveWithCells="1" sizeWithCells="1">
                  <from>
                    <xdr:col>1</xdr:col>
                    <xdr:colOff>762000</xdr:colOff>
                    <xdr:row>38</xdr:row>
                    <xdr:rowOff>7620</xdr:rowOff>
                  </from>
                  <to>
                    <xdr:col>2</xdr:col>
                    <xdr:colOff>502920</xdr:colOff>
                    <xdr:row>39</xdr:row>
                    <xdr:rowOff>0</xdr:rowOff>
                  </to>
                </anchor>
              </controlPr>
            </control>
          </mc:Choice>
        </mc:AlternateContent>
        <mc:AlternateContent xmlns:mc="http://schemas.openxmlformats.org/markup-compatibility/2006">
          <mc:Choice Requires="x14">
            <control shapeId="13325" r:id="rId16" name="Button 13">
              <controlPr defaultSize="0" print="0" autoFill="0" autoPict="0" macro="[0]!Macro3_Add_Row2">
                <anchor moveWithCells="1" sizeWithCells="1">
                  <from>
                    <xdr:col>1</xdr:col>
                    <xdr:colOff>30480</xdr:colOff>
                    <xdr:row>10</xdr:row>
                    <xdr:rowOff>38100</xdr:rowOff>
                  </from>
                  <to>
                    <xdr:col>1</xdr:col>
                    <xdr:colOff>723900</xdr:colOff>
                    <xdr:row>10</xdr:row>
                    <xdr:rowOff>266700</xdr:rowOff>
                  </to>
                </anchor>
              </controlPr>
            </control>
          </mc:Choice>
        </mc:AlternateContent>
        <mc:AlternateContent xmlns:mc="http://schemas.openxmlformats.org/markup-compatibility/2006">
          <mc:Choice Requires="x14">
            <control shapeId="13326" r:id="rId17" name="Button 14">
              <controlPr defaultSize="0" print="0" autoFill="0" autoPict="0" macro="[0]!Macro4_Delete_Row2">
                <anchor moveWithCells="1" sizeWithCells="1">
                  <from>
                    <xdr:col>1</xdr:col>
                    <xdr:colOff>762000</xdr:colOff>
                    <xdr:row>10</xdr:row>
                    <xdr:rowOff>38100</xdr:rowOff>
                  </from>
                  <to>
                    <xdr:col>2</xdr:col>
                    <xdr:colOff>502920</xdr:colOff>
                    <xdr:row>10</xdr:row>
                    <xdr:rowOff>274320</xdr:rowOff>
                  </to>
                </anchor>
              </controlPr>
            </control>
          </mc:Choice>
        </mc:AlternateContent>
      </controls>
    </mc:Choice>
  </mc:AlternateContent>
  <tableParts count="7">
    <tablePart r:id="rId18"/>
    <tablePart r:id="rId19"/>
    <tablePart r:id="rId20"/>
    <tablePart r:id="rId21"/>
    <tablePart r:id="rId22"/>
    <tablePart r:id="rId23"/>
    <tablePart r:id="rId2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6529-76FC-4D31-8670-FD40F3E45BB4}">
  <sheetPr codeName="Sheet6"/>
  <dimension ref="B2:O56"/>
  <sheetViews>
    <sheetView topLeftCell="A31" workbookViewId="0">
      <selection activeCell="C57" sqref="C57"/>
    </sheetView>
  </sheetViews>
  <sheetFormatPr defaultColWidth="9.109375" defaultRowHeight="14.4" x14ac:dyDescent="0.3"/>
  <cols>
    <col min="1" max="1" width="3.44140625" style="2" customWidth="1"/>
    <col min="2" max="2" width="22.109375" style="2" customWidth="1"/>
    <col min="3" max="3" width="31.109375" style="2" bestFit="1" customWidth="1"/>
    <col min="4" max="4" width="17.44140625" style="2" customWidth="1"/>
    <col min="5" max="5" width="15.88671875" style="2" customWidth="1"/>
    <col min="6" max="6" width="12.6640625" style="2" customWidth="1"/>
    <col min="7" max="7" width="12.109375" style="2" customWidth="1"/>
    <col min="8" max="8" width="12.5546875" style="2" bestFit="1" customWidth="1"/>
    <col min="9" max="9" width="2.109375" style="2" customWidth="1"/>
    <col min="10" max="16384" width="9.109375" style="2"/>
  </cols>
  <sheetData>
    <row r="2" spans="2:15" x14ac:dyDescent="0.3">
      <c r="B2" s="154" t="s">
        <v>0</v>
      </c>
      <c r="C2" s="154"/>
      <c r="D2" s="154"/>
      <c r="E2" s="154"/>
      <c r="F2" s="154"/>
      <c r="G2" s="154"/>
      <c r="H2" s="154"/>
      <c r="K2" s="153" t="s">
        <v>25</v>
      </c>
      <c r="L2" s="153"/>
      <c r="M2" s="153"/>
      <c r="N2" s="153"/>
    </row>
    <row r="3" spans="2:15" ht="15" customHeight="1" x14ac:dyDescent="0.3">
      <c r="B3" t="s">
        <v>1</v>
      </c>
      <c r="C3" t="s">
        <v>2</v>
      </c>
      <c r="D3" t="s">
        <v>3</v>
      </c>
      <c r="E3" t="s">
        <v>4</v>
      </c>
      <c r="F3" t="s">
        <v>5</v>
      </c>
      <c r="G3" t="s">
        <v>7</v>
      </c>
      <c r="H3" t="s">
        <v>6</v>
      </c>
      <c r="K3" s="126" t="s">
        <v>37</v>
      </c>
      <c r="L3" s="126"/>
      <c r="M3" s="126"/>
      <c r="N3" s="126"/>
      <c r="O3" s="126"/>
    </row>
    <row r="4" spans="2:15" x14ac:dyDescent="0.3">
      <c r="B4" s="23"/>
      <c r="C4" s="23"/>
      <c r="D4" s="24" t="s">
        <v>14</v>
      </c>
      <c r="E4" s="23"/>
      <c r="F4" s="23"/>
      <c r="G4" s="25"/>
      <c r="H4" s="4"/>
      <c r="K4" s="126"/>
      <c r="L4" s="126"/>
      <c r="M4" s="126"/>
      <c r="N4" s="126"/>
      <c r="O4" s="126"/>
    </row>
    <row r="5" spans="2:15" x14ac:dyDescent="0.3">
      <c r="B5" s="23"/>
      <c r="C5" s="23"/>
      <c r="D5" s="24"/>
      <c r="E5" s="23"/>
      <c r="F5" s="23"/>
      <c r="G5" s="25"/>
      <c r="H5" s="4">
        <f>D5*F5*G5</f>
        <v>0</v>
      </c>
      <c r="K5" s="126"/>
      <c r="L5" s="126"/>
      <c r="M5" s="126"/>
      <c r="N5" s="126"/>
      <c r="O5" s="126"/>
    </row>
    <row r="6" spans="2:15" x14ac:dyDescent="0.3">
      <c r="B6" s="23"/>
      <c r="C6" s="23"/>
      <c r="D6" s="26"/>
      <c r="E6" s="23"/>
      <c r="F6" s="27"/>
      <c r="G6" s="25"/>
      <c r="H6" s="4">
        <f>D6*F6*G6</f>
        <v>0</v>
      </c>
      <c r="K6" s="126"/>
      <c r="L6" s="126"/>
      <c r="M6" s="126"/>
      <c r="N6" s="126"/>
      <c r="O6" s="126"/>
    </row>
    <row r="7" spans="2:15" x14ac:dyDescent="0.3">
      <c r="B7"/>
      <c r="C7"/>
      <c r="D7"/>
      <c r="E7"/>
      <c r="F7"/>
      <c r="G7"/>
      <c r="H7" s="3">
        <f>SUM(Table2435057[Total Cost])</f>
        <v>0</v>
      </c>
      <c r="K7" s="126"/>
      <c r="L7" s="126"/>
      <c r="M7" s="126"/>
      <c r="N7" s="126"/>
      <c r="O7" s="126"/>
    </row>
    <row r="8" spans="2:15" x14ac:dyDescent="0.3">
      <c r="B8"/>
      <c r="C8"/>
      <c r="D8"/>
      <c r="E8"/>
      <c r="F8"/>
      <c r="G8"/>
      <c r="H8" s="3"/>
      <c r="K8" s="126"/>
      <c r="L8" s="126"/>
      <c r="M8" s="126"/>
      <c r="N8" s="126"/>
      <c r="O8" s="126"/>
    </row>
    <row r="9" spans="2:15" x14ac:dyDescent="0.3">
      <c r="B9" s="154" t="s">
        <v>40</v>
      </c>
      <c r="C9" s="154"/>
      <c r="D9" s="154"/>
      <c r="E9" s="154"/>
      <c r="F9" s="154"/>
      <c r="G9" s="154"/>
      <c r="H9" s="154"/>
      <c r="K9" s="126"/>
      <c r="L9" s="126"/>
      <c r="M9" s="126"/>
      <c r="N9" s="126"/>
      <c r="O9" s="126"/>
    </row>
    <row r="10" spans="2:15" x14ac:dyDescent="0.3">
      <c r="B10" t="s">
        <v>1</v>
      </c>
      <c r="C10" t="s">
        <v>2</v>
      </c>
      <c r="D10" t="s">
        <v>3</v>
      </c>
      <c r="E10" t="s">
        <v>4</v>
      </c>
      <c r="F10" t="s">
        <v>5</v>
      </c>
      <c r="G10" t="s">
        <v>41</v>
      </c>
      <c r="H10" t="s">
        <v>6</v>
      </c>
      <c r="K10" s="126"/>
      <c r="L10" s="126"/>
      <c r="M10" s="126"/>
      <c r="N10" s="126"/>
      <c r="O10" s="126"/>
    </row>
    <row r="11" spans="2:15" x14ac:dyDescent="0.3">
      <c r="B11" s="23"/>
      <c r="C11" s="23"/>
      <c r="D11" s="24" t="s">
        <v>14</v>
      </c>
      <c r="E11" s="23"/>
      <c r="F11" s="23"/>
      <c r="G11" s="25"/>
      <c r="H11" s="4"/>
      <c r="K11" s="126"/>
      <c r="L11" s="126"/>
      <c r="M11" s="126"/>
      <c r="N11" s="126"/>
      <c r="O11" s="126"/>
    </row>
    <row r="12" spans="2:15" x14ac:dyDescent="0.3">
      <c r="B12" s="23"/>
      <c r="C12" s="23"/>
      <c r="D12" s="24"/>
      <c r="E12" s="23"/>
      <c r="F12" s="23"/>
      <c r="G12" s="25"/>
      <c r="H12" s="4">
        <f>D12*F12*G12</f>
        <v>0</v>
      </c>
      <c r="K12" s="126"/>
      <c r="L12" s="126"/>
      <c r="M12" s="126"/>
      <c r="N12" s="126"/>
      <c r="O12" s="126"/>
    </row>
    <row r="13" spans="2:15" x14ac:dyDescent="0.3">
      <c r="B13" s="23"/>
      <c r="C13" s="23"/>
      <c r="D13" s="24"/>
      <c r="E13" s="23"/>
      <c r="F13" s="23"/>
      <c r="G13" s="25"/>
      <c r="H13" s="4">
        <f>D13*F13*G13</f>
        <v>0</v>
      </c>
      <c r="K13" s="126"/>
      <c r="L13" s="126"/>
      <c r="M13" s="126"/>
      <c r="N13" s="126"/>
      <c r="O13" s="126"/>
    </row>
    <row r="14" spans="2:15" x14ac:dyDescent="0.3">
      <c r="B14"/>
      <c r="C14"/>
      <c r="D14"/>
      <c r="E14"/>
      <c r="F14"/>
      <c r="G14"/>
      <c r="H14" s="3">
        <f>SUM(Table24495663[Total Cost])</f>
        <v>0</v>
      </c>
      <c r="K14" s="126"/>
      <c r="L14" s="126"/>
      <c r="M14" s="126"/>
      <c r="N14" s="126"/>
      <c r="O14" s="126"/>
    </row>
    <row r="15" spans="2:15" x14ac:dyDescent="0.3">
      <c r="B15"/>
      <c r="C15"/>
      <c r="D15"/>
      <c r="E15"/>
      <c r="F15"/>
      <c r="G15"/>
      <c r="H15" s="3"/>
      <c r="K15" s="126"/>
      <c r="L15" s="126"/>
      <c r="M15" s="126"/>
      <c r="N15" s="126"/>
      <c r="O15" s="126"/>
    </row>
    <row r="16" spans="2:15" x14ac:dyDescent="0.3">
      <c r="B16" s="151" t="s">
        <v>8</v>
      </c>
      <c r="C16" s="151"/>
      <c r="D16" s="151"/>
      <c r="E16" s="151"/>
      <c r="F16" s="151"/>
      <c r="G16" s="151"/>
      <c r="H16" s="151"/>
      <c r="K16" s="126"/>
      <c r="L16" s="126"/>
      <c r="M16" s="126"/>
      <c r="N16" s="126"/>
      <c r="O16" s="126"/>
    </row>
    <row r="17" spans="2:8" x14ac:dyDescent="0.3">
      <c r="B17" t="s">
        <v>9</v>
      </c>
      <c r="C17" t="s">
        <v>10</v>
      </c>
      <c r="D17" t="s">
        <v>11</v>
      </c>
      <c r="E17" t="s">
        <v>4</v>
      </c>
      <c r="F17" t="s">
        <v>12</v>
      </c>
      <c r="G17" t="s">
        <v>13</v>
      </c>
      <c r="H17" t="s">
        <v>6</v>
      </c>
    </row>
    <row r="18" spans="2:8" x14ac:dyDescent="0.3">
      <c r="B18" s="23"/>
      <c r="C18" s="23"/>
      <c r="D18" s="28"/>
      <c r="E18" s="23"/>
      <c r="F18" s="26"/>
      <c r="G18" s="23"/>
      <c r="H18" s="5">
        <f>Table5445158[[#This Row],[Cost]]*Table5445158[[#This Row],[Quantity]]</f>
        <v>0</v>
      </c>
    </row>
    <row r="19" spans="2:8" x14ac:dyDescent="0.3">
      <c r="B19" s="23"/>
      <c r="C19" s="23"/>
      <c r="D19" s="28"/>
      <c r="E19" s="23"/>
      <c r="F19" s="26"/>
      <c r="G19" s="23"/>
      <c r="H19" s="5">
        <f>Table5445158[[#This Row],[Cost]]*Table5445158[[#This Row],[Quantity]]</f>
        <v>0</v>
      </c>
    </row>
    <row r="20" spans="2:8" x14ac:dyDescent="0.3">
      <c r="B20" s="23"/>
      <c r="C20" s="23"/>
      <c r="D20" s="28"/>
      <c r="E20" s="23"/>
      <c r="F20" s="26"/>
      <c r="G20" s="23"/>
      <c r="H20" s="3">
        <f>Table5445158[[#This Row],[Cost]]*Table5445158[[#This Row],[Quantity]]</f>
        <v>0</v>
      </c>
    </row>
    <row r="21" spans="2:8" x14ac:dyDescent="0.3">
      <c r="B21"/>
      <c r="C21"/>
      <c r="D21"/>
      <c r="E21"/>
      <c r="F21"/>
      <c r="G21"/>
      <c r="H21" s="3">
        <f>SUM(Table5445158[Total Cost])</f>
        <v>0</v>
      </c>
    </row>
    <row r="22" spans="2:8" x14ac:dyDescent="0.3">
      <c r="B22"/>
      <c r="C22"/>
      <c r="D22"/>
      <c r="E22"/>
      <c r="F22"/>
      <c r="G22"/>
      <c r="H22"/>
    </row>
    <row r="23" spans="2:8" x14ac:dyDescent="0.3">
      <c r="B23" s="151" t="s">
        <v>15</v>
      </c>
      <c r="C23" s="152"/>
      <c r="D23" s="152"/>
      <c r="E23" s="152"/>
      <c r="F23" s="152"/>
      <c r="G23" s="152"/>
      <c r="H23" s="152"/>
    </row>
    <row r="24" spans="2:8" x14ac:dyDescent="0.3">
      <c r="B24" t="s">
        <v>16</v>
      </c>
      <c r="C24" t="s">
        <v>17</v>
      </c>
      <c r="D24" t="s">
        <v>20</v>
      </c>
      <c r="E24" t="s">
        <v>18</v>
      </c>
      <c r="F24" t="s">
        <v>12</v>
      </c>
      <c r="G24" t="s">
        <v>19</v>
      </c>
      <c r="H24" t="s">
        <v>6</v>
      </c>
    </row>
    <row r="25" spans="2:8" x14ac:dyDescent="0.3">
      <c r="B25" s="23"/>
      <c r="C25" s="23"/>
      <c r="D25" s="29" t="s">
        <v>14</v>
      </c>
      <c r="E25" s="23"/>
      <c r="F25" s="30"/>
      <c r="G25" s="31"/>
      <c r="H25" s="1">
        <f>Table6455259[[#This Row],[Cost]]*Table6455259[[#This Row],['# of Staff]]</f>
        <v>0</v>
      </c>
    </row>
    <row r="26" spans="2:8" x14ac:dyDescent="0.3">
      <c r="B26" s="23"/>
      <c r="C26" s="23"/>
      <c r="D26" s="29"/>
      <c r="E26" s="23"/>
      <c r="F26" s="30"/>
      <c r="G26" s="31"/>
      <c r="H26" s="1">
        <f>Table6455259[[#This Row],[Cost]]*Table6455259[[#This Row],['# of Staff]]</f>
        <v>0</v>
      </c>
    </row>
    <row r="27" spans="2:8" x14ac:dyDescent="0.3">
      <c r="B27" s="23"/>
      <c r="C27" s="23"/>
      <c r="D27" s="23"/>
      <c r="E27" s="23"/>
      <c r="F27" s="30"/>
      <c r="G27" s="31"/>
      <c r="H27" s="1">
        <f>Table6455259[[#This Row],[Cost]]*Table6455259[[#This Row],['# of Staff]]</f>
        <v>0</v>
      </c>
    </row>
    <row r="28" spans="2:8" x14ac:dyDescent="0.3">
      <c r="B28"/>
      <c r="C28"/>
      <c r="D28"/>
      <c r="E28"/>
      <c r="F28" s="7"/>
      <c r="G28" s="6"/>
      <c r="H28" s="7">
        <f>SUM(Table6455259[],Table6455259[Total Cost])</f>
        <v>0</v>
      </c>
    </row>
    <row r="29" spans="2:8" x14ac:dyDescent="0.3">
      <c r="B29"/>
      <c r="C29"/>
      <c r="D29"/>
      <c r="E29"/>
      <c r="F29"/>
      <c r="G29"/>
      <c r="H29"/>
    </row>
    <row r="30" spans="2:8" x14ac:dyDescent="0.3">
      <c r="B30" s="151" t="s">
        <v>38</v>
      </c>
      <c r="C30" s="152"/>
      <c r="D30" s="152"/>
      <c r="E30" s="152"/>
      <c r="F30" s="152"/>
      <c r="G30" s="152"/>
      <c r="H30" s="152"/>
    </row>
    <row r="31" spans="2:8" x14ac:dyDescent="0.3">
      <c r="B31" t="s">
        <v>21</v>
      </c>
      <c r="C31" t="s">
        <v>23</v>
      </c>
      <c r="D31" t="s">
        <v>12</v>
      </c>
      <c r="E31" t="s">
        <v>22</v>
      </c>
      <c r="F31" t="s">
        <v>4</v>
      </c>
      <c r="G31" t="s">
        <v>13</v>
      </c>
      <c r="H31" t="s">
        <v>6</v>
      </c>
    </row>
    <row r="32" spans="2:8" x14ac:dyDescent="0.3">
      <c r="B32" s="23"/>
      <c r="C32" s="23"/>
      <c r="D32" s="30"/>
      <c r="E32" s="23"/>
      <c r="F32" s="23"/>
      <c r="G32" s="31"/>
      <c r="H32" s="1">
        <f>Table7465360[[#This Row],[Cost]]*Table7465360[[#This Row],[Quantity]]</f>
        <v>0</v>
      </c>
    </row>
    <row r="33" spans="2:8" x14ac:dyDescent="0.3">
      <c r="B33" s="23"/>
      <c r="C33" s="23"/>
      <c r="D33" s="30"/>
      <c r="E33" s="30"/>
      <c r="F33" s="23"/>
      <c r="G33" s="31"/>
      <c r="H33" s="1">
        <f>Table7465360[[#This Row],[Cost]]*Table7465360[[#This Row],[Quantity]]</f>
        <v>0</v>
      </c>
    </row>
    <row r="34" spans="2:8" x14ac:dyDescent="0.3">
      <c r="B34" s="23"/>
      <c r="C34" s="23"/>
      <c r="D34" s="30"/>
      <c r="E34" s="30"/>
      <c r="F34" s="23"/>
      <c r="G34" s="31"/>
      <c r="H34" s="1">
        <f>Table7465360[[#This Row],[Cost]]*Table7465360[[#This Row],[Quantity]]</f>
        <v>0</v>
      </c>
    </row>
    <row r="35" spans="2:8" x14ac:dyDescent="0.3">
      <c r="B35" s="23"/>
      <c r="C35" s="23"/>
      <c r="D35" s="30"/>
      <c r="E35" s="30"/>
      <c r="F35" s="23"/>
      <c r="G35" s="31"/>
      <c r="H35" s="1">
        <f>Table7465360[[#This Row],[Cost]]*Table7465360[[#This Row],[Quantity]]</f>
        <v>0</v>
      </c>
    </row>
    <row r="36" spans="2:8" x14ac:dyDescent="0.3">
      <c r="B36"/>
      <c r="C36"/>
      <c r="D36" s="1"/>
      <c r="E36" s="1"/>
      <c r="F36"/>
      <c r="G36" s="6"/>
      <c r="H36" s="1">
        <f>SUM(Table7465360[Total Cost])</f>
        <v>0</v>
      </c>
    </row>
    <row r="37" spans="2:8" x14ac:dyDescent="0.3">
      <c r="B37"/>
      <c r="C37"/>
      <c r="D37" s="1"/>
      <c r="E37" s="1"/>
      <c r="F37"/>
      <c r="G37" s="6"/>
      <c r="H37" s="1"/>
    </row>
    <row r="38" spans="2:8" x14ac:dyDescent="0.3">
      <c r="B38" s="151" t="s">
        <v>39</v>
      </c>
      <c r="C38" s="152"/>
      <c r="D38" s="152"/>
      <c r="E38" s="152"/>
      <c r="F38" s="152"/>
      <c r="G38" s="152"/>
      <c r="H38" s="152"/>
    </row>
    <row r="39" spans="2:8" x14ac:dyDescent="0.3">
      <c r="B39" t="s">
        <v>21</v>
      </c>
      <c r="C39" t="s">
        <v>23</v>
      </c>
      <c r="D39" t="s">
        <v>12</v>
      </c>
      <c r="E39" t="s">
        <v>22</v>
      </c>
      <c r="F39" t="s">
        <v>4</v>
      </c>
      <c r="G39" t="s">
        <v>13</v>
      </c>
      <c r="H39" t="s">
        <v>6</v>
      </c>
    </row>
    <row r="40" spans="2:8" x14ac:dyDescent="0.3">
      <c r="B40" s="23"/>
      <c r="C40" s="23"/>
      <c r="D40" s="30"/>
      <c r="E40" s="23"/>
      <c r="F40" s="23"/>
      <c r="G40" s="31"/>
      <c r="H40" s="1">
        <f>Table72485562[[#This Row],[Cost]]*Table72485562[[#This Row],[Quantity]]</f>
        <v>0</v>
      </c>
    </row>
    <row r="41" spans="2:8" x14ac:dyDescent="0.3">
      <c r="B41" s="23"/>
      <c r="C41" s="23"/>
      <c r="D41" s="30"/>
      <c r="E41" s="30"/>
      <c r="F41" s="23"/>
      <c r="G41" s="31"/>
      <c r="H41" s="1">
        <f>Table72485562[[#This Row],[Cost]]*Table72485562[[#This Row],[Quantity]]</f>
        <v>0</v>
      </c>
    </row>
    <row r="42" spans="2:8" x14ac:dyDescent="0.3">
      <c r="B42" s="23"/>
      <c r="C42" s="23"/>
      <c r="D42" s="30"/>
      <c r="E42" s="30"/>
      <c r="F42" s="23"/>
      <c r="G42" s="31"/>
      <c r="H42" s="1">
        <f>Table72485562[[#This Row],[Cost]]*Table72485562[[#This Row],[Quantity]]</f>
        <v>0</v>
      </c>
    </row>
    <row r="43" spans="2:8" x14ac:dyDescent="0.3">
      <c r="B43" s="23"/>
      <c r="C43" s="23"/>
      <c r="D43" s="30"/>
      <c r="E43" s="30"/>
      <c r="F43" s="23"/>
      <c r="G43" s="31"/>
      <c r="H43" s="1">
        <f>Table72485562[[#This Row],[Cost]]*Table72485562[[#This Row],[Quantity]]</f>
        <v>0</v>
      </c>
    </row>
    <row r="44" spans="2:8" x14ac:dyDescent="0.3">
      <c r="B44"/>
      <c r="C44"/>
      <c r="D44" s="1"/>
      <c r="E44" s="1"/>
      <c r="F44"/>
      <c r="G44" s="6"/>
      <c r="H44" s="1">
        <f>SUM(Table72485562[Total Cost])</f>
        <v>0</v>
      </c>
    </row>
    <row r="45" spans="2:8" x14ac:dyDescent="0.3">
      <c r="B45"/>
      <c r="C45"/>
      <c r="D45"/>
      <c r="E45"/>
      <c r="F45"/>
      <c r="G45"/>
      <c r="H45"/>
    </row>
    <row r="46" spans="2:8" x14ac:dyDescent="0.3">
      <c r="B46" s="151" t="s">
        <v>24</v>
      </c>
      <c r="C46" s="152"/>
      <c r="D46" s="152"/>
      <c r="E46" s="152"/>
      <c r="F46" s="152"/>
      <c r="G46" s="152"/>
      <c r="H46" s="152"/>
    </row>
    <row r="47" spans="2:8" x14ac:dyDescent="0.3">
      <c r="B47" t="s">
        <v>21</v>
      </c>
      <c r="C47" t="s">
        <v>23</v>
      </c>
      <c r="D47" t="s">
        <v>12</v>
      </c>
      <c r="E47" t="s">
        <v>22</v>
      </c>
      <c r="F47" t="s">
        <v>4</v>
      </c>
      <c r="G47" t="s">
        <v>13</v>
      </c>
      <c r="H47" t="s">
        <v>6</v>
      </c>
    </row>
    <row r="48" spans="2:8" x14ac:dyDescent="0.3">
      <c r="B48" s="23"/>
      <c r="C48" s="23"/>
      <c r="D48" s="30"/>
      <c r="E48" s="23"/>
      <c r="F48" s="23"/>
      <c r="G48" s="31"/>
      <c r="H48" s="1">
        <f>Table79475461[[#This Row],[Cost]]*Table79475461[[#This Row],[Quantity]]</f>
        <v>0</v>
      </c>
    </row>
    <row r="49" spans="2:8" x14ac:dyDescent="0.3">
      <c r="B49" s="23"/>
      <c r="C49" s="23"/>
      <c r="D49" s="30"/>
      <c r="E49" s="30"/>
      <c r="F49" s="23"/>
      <c r="G49" s="31"/>
      <c r="H49" s="1">
        <f>Table79475461[[#This Row],[Cost]]*Table79475461[[#This Row],[Quantity]]</f>
        <v>0</v>
      </c>
    </row>
    <row r="50" spans="2:8" x14ac:dyDescent="0.3">
      <c r="B50" s="23"/>
      <c r="C50" s="23"/>
      <c r="D50" s="30"/>
      <c r="E50" s="30"/>
      <c r="F50" s="23"/>
      <c r="G50" s="31"/>
      <c r="H50" s="1">
        <f>Table79475461[[#This Row],[Cost]]*Table79475461[[#This Row],[Quantity]]</f>
        <v>0</v>
      </c>
    </row>
    <row r="51" spans="2:8" x14ac:dyDescent="0.3">
      <c r="B51"/>
      <c r="C51"/>
      <c r="D51" s="1"/>
      <c r="E51" s="1"/>
      <c r="F51"/>
      <c r="G51" s="6"/>
      <c r="H51" s="1">
        <f>SUM(Table79475461[Total Cost])</f>
        <v>0</v>
      </c>
    </row>
    <row r="52" spans="2:8" x14ac:dyDescent="0.3">
      <c r="B52"/>
      <c r="C52"/>
      <c r="D52"/>
      <c r="E52"/>
      <c r="F52"/>
      <c r="G52"/>
      <c r="H52"/>
    </row>
    <row r="56" spans="2:8" x14ac:dyDescent="0.3">
      <c r="B56" s="8" t="s">
        <v>29</v>
      </c>
      <c r="C56" s="9">
        <f>Table2435057[[#Totals],[Total Cost]]+Table5445158[[#Totals],[Total Cost]]+Table6455259[[#Totals],[Total Cost]]+Table7465360[[#Totals],[Total Cost]]+Table79475461[[#Totals],[Total Cost]]+Table72485562[[#Totals],[Total Cost]]+Table24495663[[#Totals],[Total Cost]]</f>
        <v>0</v>
      </c>
    </row>
  </sheetData>
  <sheetProtection insertRows="0" deleteRows="0"/>
  <mergeCells count="9">
    <mergeCell ref="B30:H30"/>
    <mergeCell ref="B38:H38"/>
    <mergeCell ref="B46:H46"/>
    <mergeCell ref="B2:H2"/>
    <mergeCell ref="K2:N2"/>
    <mergeCell ref="K3:O16"/>
    <mergeCell ref="B9:H9"/>
    <mergeCell ref="B16:H16"/>
    <mergeCell ref="B23:H23"/>
  </mergeCells>
  <dataValidations count="7">
    <dataValidation type="list" allowBlank="1" showInputMessage="1" showErrorMessage="1" sqref="F32:F35 F40:F43 F48:F50" xr:uid="{A136728F-BB3F-4A35-A169-8FBA3EAE5250}">
      <formula1>"Each, Per Case, Per Box, Per Pack, Other"</formula1>
    </dataValidation>
    <dataValidation type="list" allowBlank="1" showInputMessage="1" showErrorMessage="1" sqref="E32:E35 E40:E43 E48:E50" xr:uid="{47F0D261-A46C-4DD7-88E6-9475C937126B}">
      <formula1>"Individual, Case, Pack, Box, Other"</formula1>
    </dataValidation>
    <dataValidation type="list" allowBlank="1" showInputMessage="1" showErrorMessage="1" sqref="C32:C35 C40:C43 C48:C50" xr:uid="{9E04D188-E405-46E3-BC01-DAA2F0F53F02}">
      <formula1>"Expendable, Non-Expendable"</formula1>
    </dataValidation>
    <dataValidation type="list" allowBlank="1" showInputMessage="1" showErrorMessage="1" sqref="E4:E6 E11:E13" xr:uid="{CB53FB0E-8727-46CA-B382-FE42F2BEDD55}">
      <formula1>"Yearly, Hourly"</formula1>
    </dataValidation>
    <dataValidation type="list" allowBlank="1" showInputMessage="1" showErrorMessage="1" sqref="E18:E20" xr:uid="{3367659D-A465-4C46-93D5-2A52A38AE3D5}">
      <formula1>"Per flight, Per day, Per meal, Per mile, Others"</formula1>
    </dataValidation>
    <dataValidation type="list" allowBlank="1" showInputMessage="1" showErrorMessage="1" sqref="D18:D20" xr:uid="{055928AC-9DE6-48F5-AD0F-3ACE9BF0C025}">
      <formula1>"Flight, Per diem, Mileage, Lodging, Other"</formula1>
    </dataValidation>
    <dataValidation type="list" allowBlank="1" showInputMessage="1" showErrorMessage="1" sqref="E25:E27" xr:uid="{1FC1EE1F-FBAC-4574-A48A-57327AAE38DE}">
      <formula1>"In Person, Asynchronus Virtual, Syncrhonous Virtual"</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0]!Macro1_Add_Row">
                <anchor moveWithCells="1" sizeWithCells="1">
                  <from>
                    <xdr:col>1</xdr:col>
                    <xdr:colOff>30480</xdr:colOff>
                    <xdr:row>3</xdr:row>
                    <xdr:rowOff>38100</xdr:rowOff>
                  </from>
                  <to>
                    <xdr:col>1</xdr:col>
                    <xdr:colOff>723900</xdr:colOff>
                    <xdr:row>3</xdr:row>
                    <xdr:rowOff>266700</xdr:rowOff>
                  </to>
                </anchor>
              </controlPr>
            </control>
          </mc:Choice>
        </mc:AlternateContent>
        <mc:AlternateContent xmlns:mc="http://schemas.openxmlformats.org/markup-compatibility/2006">
          <mc:Choice Requires="x14">
            <control shapeId="14338" r:id="rId5" name="Button 2">
              <controlPr defaultSize="0" print="0" autoFill="0" autoPict="0" macro="[0]!Macro2_Delete_Row">
                <anchor moveWithCells="1" sizeWithCells="1">
                  <from>
                    <xdr:col>1</xdr:col>
                    <xdr:colOff>762000</xdr:colOff>
                    <xdr:row>3</xdr:row>
                    <xdr:rowOff>38100</xdr:rowOff>
                  </from>
                  <to>
                    <xdr:col>2</xdr:col>
                    <xdr:colOff>502920</xdr:colOff>
                    <xdr:row>3</xdr:row>
                    <xdr:rowOff>274320</xdr:rowOff>
                  </to>
                </anchor>
              </controlPr>
            </control>
          </mc:Choice>
        </mc:AlternateContent>
        <mc:AlternateContent xmlns:mc="http://schemas.openxmlformats.org/markup-compatibility/2006">
          <mc:Choice Requires="x14">
            <control shapeId="14339" r:id="rId6" name="Button 3">
              <controlPr defaultSize="0" print="0" autoFill="0" autoPict="0" macro="[0]!Macro5_Add_Row3">
                <anchor moveWithCells="1" sizeWithCells="1">
                  <from>
                    <xdr:col>1</xdr:col>
                    <xdr:colOff>30480</xdr:colOff>
                    <xdr:row>17</xdr:row>
                    <xdr:rowOff>7620</xdr:rowOff>
                  </from>
                  <to>
                    <xdr:col>1</xdr:col>
                    <xdr:colOff>731520</xdr:colOff>
                    <xdr:row>18</xdr:row>
                    <xdr:rowOff>0</xdr:rowOff>
                  </to>
                </anchor>
              </controlPr>
            </control>
          </mc:Choice>
        </mc:AlternateContent>
        <mc:AlternateContent xmlns:mc="http://schemas.openxmlformats.org/markup-compatibility/2006">
          <mc:Choice Requires="x14">
            <control shapeId="14340" r:id="rId7" name="Button 4">
              <controlPr defaultSize="0" print="0" autoFill="0" autoPict="0" macro="[0]!Macro6_Delete_Row3">
                <anchor moveWithCells="1" sizeWithCells="1">
                  <from>
                    <xdr:col>1</xdr:col>
                    <xdr:colOff>762000</xdr:colOff>
                    <xdr:row>17</xdr:row>
                    <xdr:rowOff>7620</xdr:rowOff>
                  </from>
                  <to>
                    <xdr:col>2</xdr:col>
                    <xdr:colOff>502920</xdr:colOff>
                    <xdr:row>17</xdr:row>
                    <xdr:rowOff>251460</xdr:rowOff>
                  </to>
                </anchor>
              </controlPr>
            </control>
          </mc:Choice>
        </mc:AlternateContent>
        <mc:AlternateContent xmlns:mc="http://schemas.openxmlformats.org/markup-compatibility/2006">
          <mc:Choice Requires="x14">
            <control shapeId="14341" r:id="rId8" name="Button 5">
              <controlPr defaultSize="0" print="0" autoFill="0" autoPict="0" macro="[0]!Macro7_Add_Row4">
                <anchor moveWithCells="1" sizeWithCells="1">
                  <from>
                    <xdr:col>1</xdr:col>
                    <xdr:colOff>30480</xdr:colOff>
                    <xdr:row>24</xdr:row>
                    <xdr:rowOff>7620</xdr:rowOff>
                  </from>
                  <to>
                    <xdr:col>1</xdr:col>
                    <xdr:colOff>731520</xdr:colOff>
                    <xdr:row>25</xdr:row>
                    <xdr:rowOff>0</xdr:rowOff>
                  </to>
                </anchor>
              </controlPr>
            </control>
          </mc:Choice>
        </mc:AlternateContent>
        <mc:AlternateContent xmlns:mc="http://schemas.openxmlformats.org/markup-compatibility/2006">
          <mc:Choice Requires="x14">
            <control shapeId="14342" r:id="rId9" name="Button 6">
              <controlPr defaultSize="0" print="0" autoFill="0" autoPict="0" macro="[0]!Macro8_Delete_Row4">
                <anchor moveWithCells="1" sizeWithCells="1">
                  <from>
                    <xdr:col>1</xdr:col>
                    <xdr:colOff>762000</xdr:colOff>
                    <xdr:row>24</xdr:row>
                    <xdr:rowOff>7620</xdr:rowOff>
                  </from>
                  <to>
                    <xdr:col>2</xdr:col>
                    <xdr:colOff>502920</xdr:colOff>
                    <xdr:row>25</xdr:row>
                    <xdr:rowOff>0</xdr:rowOff>
                  </to>
                </anchor>
              </controlPr>
            </control>
          </mc:Choice>
        </mc:AlternateContent>
        <mc:AlternateContent xmlns:mc="http://schemas.openxmlformats.org/markup-compatibility/2006">
          <mc:Choice Requires="x14">
            <control shapeId="14343" r:id="rId10" name="Button 7">
              <controlPr defaultSize="0" print="0" autoFill="0" autoPict="0" macro="[0]!Macro9_Add_Row5">
                <anchor moveWithCells="1" sizeWithCells="1">
                  <from>
                    <xdr:col>1</xdr:col>
                    <xdr:colOff>30480</xdr:colOff>
                    <xdr:row>31</xdr:row>
                    <xdr:rowOff>7620</xdr:rowOff>
                  </from>
                  <to>
                    <xdr:col>1</xdr:col>
                    <xdr:colOff>731520</xdr:colOff>
                    <xdr:row>32</xdr:row>
                    <xdr:rowOff>0</xdr:rowOff>
                  </to>
                </anchor>
              </controlPr>
            </control>
          </mc:Choice>
        </mc:AlternateContent>
        <mc:AlternateContent xmlns:mc="http://schemas.openxmlformats.org/markup-compatibility/2006">
          <mc:Choice Requires="x14">
            <control shapeId="14344" r:id="rId11" name="Button 8">
              <controlPr defaultSize="0" print="0" autoFill="0" autoPict="0" macro="[0]!Macro10_Delete_Row5">
                <anchor moveWithCells="1" sizeWithCells="1">
                  <from>
                    <xdr:col>1</xdr:col>
                    <xdr:colOff>762000</xdr:colOff>
                    <xdr:row>31</xdr:row>
                    <xdr:rowOff>7620</xdr:rowOff>
                  </from>
                  <to>
                    <xdr:col>2</xdr:col>
                    <xdr:colOff>502920</xdr:colOff>
                    <xdr:row>32</xdr:row>
                    <xdr:rowOff>0</xdr:rowOff>
                  </to>
                </anchor>
              </controlPr>
            </control>
          </mc:Choice>
        </mc:AlternateContent>
        <mc:AlternateContent xmlns:mc="http://schemas.openxmlformats.org/markup-compatibility/2006">
          <mc:Choice Requires="x14">
            <control shapeId="14345" r:id="rId12" name="Button 9">
              <controlPr defaultSize="0" print="0" autoFill="0" autoPict="0" macro="[0]!Macro15_Add_Row8">
                <anchor moveWithCells="1" sizeWithCells="1">
                  <from>
                    <xdr:col>1</xdr:col>
                    <xdr:colOff>30480</xdr:colOff>
                    <xdr:row>47</xdr:row>
                    <xdr:rowOff>7620</xdr:rowOff>
                  </from>
                  <to>
                    <xdr:col>1</xdr:col>
                    <xdr:colOff>731520</xdr:colOff>
                    <xdr:row>48</xdr:row>
                    <xdr:rowOff>0</xdr:rowOff>
                  </to>
                </anchor>
              </controlPr>
            </control>
          </mc:Choice>
        </mc:AlternateContent>
        <mc:AlternateContent xmlns:mc="http://schemas.openxmlformats.org/markup-compatibility/2006">
          <mc:Choice Requires="x14">
            <control shapeId="14346" r:id="rId13" name="Button 10">
              <controlPr defaultSize="0" print="0" autoFill="0" autoPict="0" macro="[0]!Macro16_Delete_Row8">
                <anchor moveWithCells="1" sizeWithCells="1">
                  <from>
                    <xdr:col>1</xdr:col>
                    <xdr:colOff>762000</xdr:colOff>
                    <xdr:row>47</xdr:row>
                    <xdr:rowOff>7620</xdr:rowOff>
                  </from>
                  <to>
                    <xdr:col>2</xdr:col>
                    <xdr:colOff>502920</xdr:colOff>
                    <xdr:row>48</xdr:row>
                    <xdr:rowOff>0</xdr:rowOff>
                  </to>
                </anchor>
              </controlPr>
            </control>
          </mc:Choice>
        </mc:AlternateContent>
        <mc:AlternateContent xmlns:mc="http://schemas.openxmlformats.org/markup-compatibility/2006">
          <mc:Choice Requires="x14">
            <control shapeId="14347" r:id="rId14" name="Button 11">
              <controlPr defaultSize="0" print="0" autoFill="0" autoPict="0" macro="[0]!Macro13_Add_Row7">
                <anchor moveWithCells="1" sizeWithCells="1">
                  <from>
                    <xdr:col>1</xdr:col>
                    <xdr:colOff>30480</xdr:colOff>
                    <xdr:row>39</xdr:row>
                    <xdr:rowOff>7620</xdr:rowOff>
                  </from>
                  <to>
                    <xdr:col>1</xdr:col>
                    <xdr:colOff>731520</xdr:colOff>
                    <xdr:row>40</xdr:row>
                    <xdr:rowOff>0</xdr:rowOff>
                  </to>
                </anchor>
              </controlPr>
            </control>
          </mc:Choice>
        </mc:AlternateContent>
        <mc:AlternateContent xmlns:mc="http://schemas.openxmlformats.org/markup-compatibility/2006">
          <mc:Choice Requires="x14">
            <control shapeId="14348" r:id="rId15" name="Button 12">
              <controlPr defaultSize="0" print="0" autoFill="0" autoPict="0" macro="[0]!Macro14_Delete_Row7">
                <anchor moveWithCells="1" sizeWithCells="1">
                  <from>
                    <xdr:col>1</xdr:col>
                    <xdr:colOff>762000</xdr:colOff>
                    <xdr:row>39</xdr:row>
                    <xdr:rowOff>7620</xdr:rowOff>
                  </from>
                  <to>
                    <xdr:col>2</xdr:col>
                    <xdr:colOff>502920</xdr:colOff>
                    <xdr:row>40</xdr:row>
                    <xdr:rowOff>0</xdr:rowOff>
                  </to>
                </anchor>
              </controlPr>
            </control>
          </mc:Choice>
        </mc:AlternateContent>
        <mc:AlternateContent xmlns:mc="http://schemas.openxmlformats.org/markup-compatibility/2006">
          <mc:Choice Requires="x14">
            <control shapeId="14349" r:id="rId16" name="Button 13">
              <controlPr defaultSize="0" print="0" autoFill="0" autoPict="0" macro="[0]!Macro3_Add_Row2">
                <anchor moveWithCells="1" sizeWithCells="1">
                  <from>
                    <xdr:col>1</xdr:col>
                    <xdr:colOff>30480</xdr:colOff>
                    <xdr:row>10</xdr:row>
                    <xdr:rowOff>38100</xdr:rowOff>
                  </from>
                  <to>
                    <xdr:col>1</xdr:col>
                    <xdr:colOff>723900</xdr:colOff>
                    <xdr:row>10</xdr:row>
                    <xdr:rowOff>266700</xdr:rowOff>
                  </to>
                </anchor>
              </controlPr>
            </control>
          </mc:Choice>
        </mc:AlternateContent>
        <mc:AlternateContent xmlns:mc="http://schemas.openxmlformats.org/markup-compatibility/2006">
          <mc:Choice Requires="x14">
            <control shapeId="14350" r:id="rId17" name="Button 14">
              <controlPr defaultSize="0" print="0" autoFill="0" autoPict="0" macro="[0]!Macro4_Delete_Row2">
                <anchor moveWithCells="1" sizeWithCells="1">
                  <from>
                    <xdr:col>1</xdr:col>
                    <xdr:colOff>762000</xdr:colOff>
                    <xdr:row>10</xdr:row>
                    <xdr:rowOff>38100</xdr:rowOff>
                  </from>
                  <to>
                    <xdr:col>2</xdr:col>
                    <xdr:colOff>502920</xdr:colOff>
                    <xdr:row>10</xdr:row>
                    <xdr:rowOff>274320</xdr:rowOff>
                  </to>
                </anchor>
              </controlPr>
            </control>
          </mc:Choice>
        </mc:AlternateContent>
      </controls>
    </mc:Choice>
  </mc:AlternateContent>
  <tableParts count="7">
    <tablePart r:id="rId18"/>
    <tablePart r:id="rId19"/>
    <tablePart r:id="rId20"/>
    <tablePart r:id="rId21"/>
    <tablePart r:id="rId22"/>
    <tablePart r:id="rId23"/>
    <tablePart r:id="rId2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763E-885A-406A-B5D6-221F42948FAA}">
  <sheetPr codeName="Sheet7"/>
  <dimension ref="B2:O56"/>
  <sheetViews>
    <sheetView topLeftCell="A43" workbookViewId="0">
      <selection activeCell="C6" sqref="C6"/>
    </sheetView>
  </sheetViews>
  <sheetFormatPr defaultColWidth="9.109375" defaultRowHeight="14.4" x14ac:dyDescent="0.3"/>
  <cols>
    <col min="1" max="1" width="3.44140625" style="2" customWidth="1"/>
    <col min="2" max="2" width="22.109375" style="2" customWidth="1"/>
    <col min="3" max="3" width="31.109375" style="2" bestFit="1" customWidth="1"/>
    <col min="4" max="4" width="17.44140625" style="2" customWidth="1"/>
    <col min="5" max="5" width="15.88671875" style="2" customWidth="1"/>
    <col min="6" max="6" width="12.6640625" style="2" customWidth="1"/>
    <col min="7" max="7" width="12.109375" style="2" customWidth="1"/>
    <col min="8" max="8" width="12.5546875" style="2" bestFit="1" customWidth="1"/>
    <col min="9" max="9" width="2.109375" style="2" customWidth="1"/>
    <col min="10" max="16384" width="9.109375" style="2"/>
  </cols>
  <sheetData>
    <row r="2" spans="2:15" x14ac:dyDescent="0.3">
      <c r="B2" s="154" t="s">
        <v>0</v>
      </c>
      <c r="C2" s="154"/>
      <c r="D2" s="154"/>
      <c r="E2" s="154"/>
      <c r="F2" s="154"/>
      <c r="G2" s="154"/>
      <c r="H2" s="154"/>
      <c r="K2" s="153" t="s">
        <v>25</v>
      </c>
      <c r="L2" s="153"/>
      <c r="M2" s="153"/>
      <c r="N2" s="153"/>
    </row>
    <row r="3" spans="2:15" ht="15" customHeight="1" x14ac:dyDescent="0.3">
      <c r="B3" t="s">
        <v>1</v>
      </c>
      <c r="C3" t="s">
        <v>2</v>
      </c>
      <c r="D3" t="s">
        <v>3</v>
      </c>
      <c r="E3" t="s">
        <v>4</v>
      </c>
      <c r="F3" t="s">
        <v>5</v>
      </c>
      <c r="G3" t="s">
        <v>7</v>
      </c>
      <c r="H3" t="s">
        <v>6</v>
      </c>
      <c r="K3" s="126" t="s">
        <v>37</v>
      </c>
      <c r="L3" s="126"/>
      <c r="M3" s="126"/>
      <c r="N3" s="126"/>
      <c r="O3" s="126"/>
    </row>
    <row r="4" spans="2:15" x14ac:dyDescent="0.3">
      <c r="B4" s="23"/>
      <c r="C4" s="23"/>
      <c r="D4" s="24" t="s">
        <v>14</v>
      </c>
      <c r="E4" s="23"/>
      <c r="F4" s="23"/>
      <c r="G4" s="25"/>
      <c r="H4" s="4"/>
      <c r="K4" s="126"/>
      <c r="L4" s="126"/>
      <c r="M4" s="126"/>
      <c r="N4" s="126"/>
      <c r="O4" s="126"/>
    </row>
    <row r="5" spans="2:15" x14ac:dyDescent="0.3">
      <c r="B5" s="23"/>
      <c r="C5" s="23"/>
      <c r="D5" s="24"/>
      <c r="E5" s="23"/>
      <c r="F5" s="23"/>
      <c r="G5" s="25"/>
      <c r="H5" s="4">
        <f>D5*F5*G5</f>
        <v>0</v>
      </c>
      <c r="K5" s="126"/>
      <c r="L5" s="126"/>
      <c r="M5" s="126"/>
      <c r="N5" s="126"/>
      <c r="O5" s="126"/>
    </row>
    <row r="6" spans="2:15" x14ac:dyDescent="0.3">
      <c r="B6" s="23"/>
      <c r="C6" s="23"/>
      <c r="D6" s="24"/>
      <c r="E6" s="23"/>
      <c r="F6" s="23"/>
      <c r="G6" s="25"/>
      <c r="H6" s="4">
        <f>D6*F6*G6</f>
        <v>0</v>
      </c>
      <c r="K6" s="126"/>
      <c r="L6" s="126"/>
      <c r="M6" s="126"/>
      <c r="N6" s="126"/>
      <c r="O6" s="126"/>
    </row>
    <row r="7" spans="2:15" x14ac:dyDescent="0.3">
      <c r="B7"/>
      <c r="C7"/>
      <c r="D7"/>
      <c r="E7"/>
      <c r="F7"/>
      <c r="G7"/>
      <c r="H7" s="3">
        <f>SUM(Table243505764[Total Cost])</f>
        <v>0</v>
      </c>
      <c r="K7" s="126"/>
      <c r="L7" s="126"/>
      <c r="M7" s="126"/>
      <c r="N7" s="126"/>
      <c r="O7" s="126"/>
    </row>
    <row r="8" spans="2:15" x14ac:dyDescent="0.3">
      <c r="B8"/>
      <c r="C8"/>
      <c r="D8"/>
      <c r="E8"/>
      <c r="F8"/>
      <c r="G8"/>
      <c r="H8" s="3"/>
      <c r="K8" s="126"/>
      <c r="L8" s="126"/>
      <c r="M8" s="126"/>
      <c r="N8" s="126"/>
      <c r="O8" s="126"/>
    </row>
    <row r="9" spans="2:15" x14ac:dyDescent="0.3">
      <c r="B9" s="154" t="s">
        <v>40</v>
      </c>
      <c r="C9" s="154"/>
      <c r="D9" s="154"/>
      <c r="E9" s="154"/>
      <c r="F9" s="154"/>
      <c r="G9" s="154"/>
      <c r="H9" s="154"/>
      <c r="K9" s="126"/>
      <c r="L9" s="126"/>
      <c r="M9" s="126"/>
      <c r="N9" s="126"/>
      <c r="O9" s="126"/>
    </row>
    <row r="10" spans="2:15" x14ac:dyDescent="0.3">
      <c r="B10" t="s">
        <v>1</v>
      </c>
      <c r="C10" t="s">
        <v>2</v>
      </c>
      <c r="D10" t="s">
        <v>3</v>
      </c>
      <c r="E10" t="s">
        <v>4</v>
      </c>
      <c r="F10" t="s">
        <v>5</v>
      </c>
      <c r="G10" t="s">
        <v>41</v>
      </c>
      <c r="H10" t="s">
        <v>6</v>
      </c>
      <c r="K10" s="126"/>
      <c r="L10" s="126"/>
      <c r="M10" s="126"/>
      <c r="N10" s="126"/>
      <c r="O10" s="126"/>
    </row>
    <row r="11" spans="2:15" x14ac:dyDescent="0.3">
      <c r="B11" s="23"/>
      <c r="C11" s="23"/>
      <c r="D11" s="24" t="s">
        <v>14</v>
      </c>
      <c r="E11" s="23"/>
      <c r="F11" s="23"/>
      <c r="G11" s="25"/>
      <c r="H11" s="4"/>
      <c r="K11" s="126"/>
      <c r="L11" s="126"/>
      <c r="M11" s="126"/>
      <c r="N11" s="126"/>
      <c r="O11" s="126"/>
    </row>
    <row r="12" spans="2:15" x14ac:dyDescent="0.3">
      <c r="B12" s="23"/>
      <c r="C12" s="23"/>
      <c r="D12" s="24"/>
      <c r="E12" s="23"/>
      <c r="F12" s="23"/>
      <c r="G12" s="25"/>
      <c r="H12" s="4">
        <f>D12*F12*G12</f>
        <v>0</v>
      </c>
      <c r="K12" s="126"/>
      <c r="L12" s="126"/>
      <c r="M12" s="126"/>
      <c r="N12" s="126"/>
      <c r="O12" s="126"/>
    </row>
    <row r="13" spans="2:15" x14ac:dyDescent="0.3">
      <c r="B13" s="23"/>
      <c r="C13" s="23"/>
      <c r="D13" s="24"/>
      <c r="E13" s="23"/>
      <c r="F13" s="23"/>
      <c r="G13" s="25"/>
      <c r="H13" s="4">
        <f>D13*F13*G13</f>
        <v>0</v>
      </c>
      <c r="K13" s="126"/>
      <c r="L13" s="126"/>
      <c r="M13" s="126"/>
      <c r="N13" s="126"/>
      <c r="O13" s="126"/>
    </row>
    <row r="14" spans="2:15" x14ac:dyDescent="0.3">
      <c r="B14"/>
      <c r="C14"/>
      <c r="D14"/>
      <c r="E14"/>
      <c r="F14"/>
      <c r="G14"/>
      <c r="H14" s="3">
        <f>SUM(Table2449566370[Total Cost])</f>
        <v>0</v>
      </c>
      <c r="K14" s="126"/>
      <c r="L14" s="126"/>
      <c r="M14" s="126"/>
      <c r="N14" s="126"/>
      <c r="O14" s="126"/>
    </row>
    <row r="15" spans="2:15" x14ac:dyDescent="0.3">
      <c r="B15"/>
      <c r="C15"/>
      <c r="D15"/>
      <c r="E15"/>
      <c r="F15"/>
      <c r="G15"/>
      <c r="H15" s="3"/>
      <c r="K15" s="126"/>
      <c r="L15" s="126"/>
      <c r="M15" s="126"/>
      <c r="N15" s="126"/>
      <c r="O15" s="126"/>
    </row>
    <row r="16" spans="2:15" x14ac:dyDescent="0.3">
      <c r="B16" s="151" t="s">
        <v>8</v>
      </c>
      <c r="C16" s="151"/>
      <c r="D16" s="151"/>
      <c r="E16" s="151"/>
      <c r="F16" s="151"/>
      <c r="G16" s="151"/>
      <c r="H16" s="151"/>
      <c r="K16" s="126"/>
      <c r="L16" s="126"/>
      <c r="M16" s="126"/>
      <c r="N16" s="126"/>
      <c r="O16" s="126"/>
    </row>
    <row r="17" spans="2:8" x14ac:dyDescent="0.3">
      <c r="B17" t="s">
        <v>9</v>
      </c>
      <c r="C17" t="s">
        <v>10</v>
      </c>
      <c r="D17" t="s">
        <v>11</v>
      </c>
      <c r="E17" t="s">
        <v>4</v>
      </c>
      <c r="F17" t="s">
        <v>12</v>
      </c>
      <c r="G17" t="s">
        <v>13</v>
      </c>
      <c r="H17" t="s">
        <v>6</v>
      </c>
    </row>
    <row r="18" spans="2:8" x14ac:dyDescent="0.3">
      <c r="B18" s="23"/>
      <c r="C18" s="23"/>
      <c r="D18" s="28"/>
      <c r="E18" s="23"/>
      <c r="F18" s="26"/>
      <c r="G18" s="23"/>
      <c r="H18" s="5">
        <f>Table544515865[[#This Row],[Cost]]*Table544515865[[#This Row],[Quantity]]</f>
        <v>0</v>
      </c>
    </row>
    <row r="19" spans="2:8" x14ac:dyDescent="0.3">
      <c r="B19" s="23"/>
      <c r="C19" s="23"/>
      <c r="D19" s="28"/>
      <c r="E19" s="23"/>
      <c r="F19" s="26"/>
      <c r="G19" s="23"/>
      <c r="H19" s="5">
        <f>Table544515865[[#This Row],[Cost]]*Table544515865[[#This Row],[Quantity]]</f>
        <v>0</v>
      </c>
    </row>
    <row r="20" spans="2:8" x14ac:dyDescent="0.3">
      <c r="B20" s="23"/>
      <c r="C20" s="23"/>
      <c r="D20" s="28"/>
      <c r="E20" s="23"/>
      <c r="F20" s="26"/>
      <c r="G20" s="23"/>
      <c r="H20" s="3">
        <f>Table544515865[[#This Row],[Cost]]*Table544515865[[#This Row],[Quantity]]</f>
        <v>0</v>
      </c>
    </row>
    <row r="21" spans="2:8" x14ac:dyDescent="0.3">
      <c r="B21"/>
      <c r="C21"/>
      <c r="D21"/>
      <c r="E21"/>
      <c r="F21"/>
      <c r="G21"/>
      <c r="H21" s="3">
        <f>SUM(Table544515865[Total Cost])</f>
        <v>0</v>
      </c>
    </row>
    <row r="22" spans="2:8" x14ac:dyDescent="0.3">
      <c r="B22"/>
      <c r="C22"/>
      <c r="D22"/>
      <c r="E22"/>
      <c r="F22"/>
      <c r="G22"/>
      <c r="H22"/>
    </row>
    <row r="23" spans="2:8" x14ac:dyDescent="0.3">
      <c r="B23" s="151" t="s">
        <v>15</v>
      </c>
      <c r="C23" s="152"/>
      <c r="D23" s="152"/>
      <c r="E23" s="152"/>
      <c r="F23" s="152"/>
      <c r="G23" s="152"/>
      <c r="H23" s="152"/>
    </row>
    <row r="24" spans="2:8" x14ac:dyDescent="0.3">
      <c r="B24" t="s">
        <v>16</v>
      </c>
      <c r="C24" t="s">
        <v>17</v>
      </c>
      <c r="D24" t="s">
        <v>20</v>
      </c>
      <c r="E24" t="s">
        <v>18</v>
      </c>
      <c r="F24" t="s">
        <v>12</v>
      </c>
      <c r="G24" t="s">
        <v>19</v>
      </c>
      <c r="H24" t="s">
        <v>6</v>
      </c>
    </row>
    <row r="25" spans="2:8" x14ac:dyDescent="0.3">
      <c r="B25" s="23"/>
      <c r="C25" s="23"/>
      <c r="D25" s="29" t="s">
        <v>14</v>
      </c>
      <c r="E25" s="23"/>
      <c r="F25" s="30"/>
      <c r="G25" s="31"/>
      <c r="H25" s="1">
        <f>Table645525966[[#This Row],[Cost]]*Table645525966[[#This Row],['# of Staff]]</f>
        <v>0</v>
      </c>
    </row>
    <row r="26" spans="2:8" x14ac:dyDescent="0.3">
      <c r="B26" s="23"/>
      <c r="C26" s="23"/>
      <c r="D26" s="29"/>
      <c r="E26" s="23"/>
      <c r="F26" s="30"/>
      <c r="G26" s="31"/>
      <c r="H26" s="1">
        <f>Table645525966[[#This Row],[Cost]]*Table645525966[[#This Row],['# of Staff]]</f>
        <v>0</v>
      </c>
    </row>
    <row r="27" spans="2:8" x14ac:dyDescent="0.3">
      <c r="B27" s="23"/>
      <c r="C27" s="23"/>
      <c r="D27" s="23"/>
      <c r="E27" s="23"/>
      <c r="F27" s="30"/>
      <c r="G27" s="31"/>
      <c r="H27" s="1">
        <f>Table645525966[[#This Row],[Cost]]*Table645525966[[#This Row],['# of Staff]]</f>
        <v>0</v>
      </c>
    </row>
    <row r="28" spans="2:8" x14ac:dyDescent="0.3">
      <c r="B28"/>
      <c r="C28"/>
      <c r="D28"/>
      <c r="E28"/>
      <c r="F28" s="7"/>
      <c r="G28" s="6"/>
      <c r="H28" s="7">
        <f>SUM(Table645525966[],Table645525966[Total Cost])</f>
        <v>0</v>
      </c>
    </row>
    <row r="29" spans="2:8" x14ac:dyDescent="0.3">
      <c r="B29"/>
      <c r="C29"/>
      <c r="D29"/>
      <c r="E29"/>
      <c r="F29"/>
      <c r="G29"/>
      <c r="H29"/>
    </row>
    <row r="30" spans="2:8" x14ac:dyDescent="0.3">
      <c r="B30" s="151" t="s">
        <v>38</v>
      </c>
      <c r="C30" s="152"/>
      <c r="D30" s="152"/>
      <c r="E30" s="152"/>
      <c r="F30" s="152"/>
      <c r="G30" s="152"/>
      <c r="H30" s="152"/>
    </row>
    <row r="31" spans="2:8" x14ac:dyDescent="0.3">
      <c r="B31" t="s">
        <v>21</v>
      </c>
      <c r="C31" t="s">
        <v>23</v>
      </c>
      <c r="D31" t="s">
        <v>12</v>
      </c>
      <c r="E31" t="s">
        <v>22</v>
      </c>
      <c r="F31" t="s">
        <v>4</v>
      </c>
      <c r="G31" t="s">
        <v>13</v>
      </c>
      <c r="H31" t="s">
        <v>6</v>
      </c>
    </row>
    <row r="32" spans="2:8" x14ac:dyDescent="0.3">
      <c r="B32" s="23"/>
      <c r="C32" s="23"/>
      <c r="D32" s="30"/>
      <c r="E32" s="23"/>
      <c r="F32" s="23"/>
      <c r="G32" s="31"/>
      <c r="H32" s="1">
        <f>Table746536067[[#This Row],[Cost]]*Table746536067[[#This Row],[Quantity]]</f>
        <v>0</v>
      </c>
    </row>
    <row r="33" spans="2:8" x14ac:dyDescent="0.3">
      <c r="B33" s="23"/>
      <c r="C33" s="23"/>
      <c r="D33" s="30"/>
      <c r="E33" s="30"/>
      <c r="F33" s="23"/>
      <c r="G33" s="31"/>
      <c r="H33" s="1">
        <f>Table746536067[[#This Row],[Cost]]*Table746536067[[#This Row],[Quantity]]</f>
        <v>0</v>
      </c>
    </row>
    <row r="34" spans="2:8" x14ac:dyDescent="0.3">
      <c r="B34" s="23"/>
      <c r="C34" s="23"/>
      <c r="D34" s="30"/>
      <c r="E34" s="30"/>
      <c r="F34" s="23"/>
      <c r="G34" s="31"/>
      <c r="H34" s="1">
        <f>Table746536067[[#This Row],[Cost]]*Table746536067[[#This Row],[Quantity]]</f>
        <v>0</v>
      </c>
    </row>
    <row r="35" spans="2:8" x14ac:dyDescent="0.3">
      <c r="B35" s="23"/>
      <c r="C35" s="23"/>
      <c r="D35" s="30"/>
      <c r="E35" s="30"/>
      <c r="F35" s="23"/>
      <c r="G35" s="31"/>
      <c r="H35" s="1">
        <f>Table746536067[[#This Row],[Cost]]*Table746536067[[#This Row],[Quantity]]</f>
        <v>0</v>
      </c>
    </row>
    <row r="36" spans="2:8" x14ac:dyDescent="0.3">
      <c r="B36"/>
      <c r="C36"/>
      <c r="D36" s="1"/>
      <c r="E36" s="1"/>
      <c r="F36"/>
      <c r="G36" s="6"/>
      <c r="H36" s="1">
        <f>SUM(Table746536067[Total Cost])</f>
        <v>0</v>
      </c>
    </row>
    <row r="37" spans="2:8" x14ac:dyDescent="0.3">
      <c r="B37"/>
      <c r="C37"/>
      <c r="D37" s="1"/>
      <c r="E37" s="1"/>
      <c r="F37"/>
      <c r="G37" s="6"/>
      <c r="H37" s="1"/>
    </row>
    <row r="38" spans="2:8" x14ac:dyDescent="0.3">
      <c r="B38" s="151" t="s">
        <v>39</v>
      </c>
      <c r="C38" s="152"/>
      <c r="D38" s="152"/>
      <c r="E38" s="152"/>
      <c r="F38" s="152"/>
      <c r="G38" s="152"/>
      <c r="H38" s="152"/>
    </row>
    <row r="39" spans="2:8" x14ac:dyDescent="0.3">
      <c r="B39" t="s">
        <v>21</v>
      </c>
      <c r="C39" t="s">
        <v>23</v>
      </c>
      <c r="D39" t="s">
        <v>12</v>
      </c>
      <c r="E39" t="s">
        <v>22</v>
      </c>
      <c r="F39" t="s">
        <v>4</v>
      </c>
      <c r="G39" t="s">
        <v>13</v>
      </c>
      <c r="H39" t="s">
        <v>6</v>
      </c>
    </row>
    <row r="40" spans="2:8" x14ac:dyDescent="0.3">
      <c r="B40" s="23"/>
      <c r="C40" s="23"/>
      <c r="D40" s="30"/>
      <c r="E40" s="23"/>
      <c r="F40" s="23"/>
      <c r="G40" s="31"/>
      <c r="H40" s="1">
        <f>Table7248556269[[#This Row],[Cost]]*Table7248556269[[#This Row],[Quantity]]</f>
        <v>0</v>
      </c>
    </row>
    <row r="41" spans="2:8" x14ac:dyDescent="0.3">
      <c r="B41" s="23"/>
      <c r="C41" s="23"/>
      <c r="D41" s="30"/>
      <c r="E41" s="30"/>
      <c r="F41" s="23"/>
      <c r="G41" s="31"/>
      <c r="H41" s="1">
        <f>Table7248556269[[#This Row],[Cost]]*Table7248556269[[#This Row],[Quantity]]</f>
        <v>0</v>
      </c>
    </row>
    <row r="42" spans="2:8" x14ac:dyDescent="0.3">
      <c r="B42" s="23"/>
      <c r="C42" s="23"/>
      <c r="D42" s="30"/>
      <c r="E42" s="30"/>
      <c r="F42" s="23"/>
      <c r="G42" s="31"/>
      <c r="H42" s="1">
        <f>Table7248556269[[#This Row],[Cost]]*Table7248556269[[#This Row],[Quantity]]</f>
        <v>0</v>
      </c>
    </row>
    <row r="43" spans="2:8" x14ac:dyDescent="0.3">
      <c r="B43" s="23"/>
      <c r="C43" s="23"/>
      <c r="D43" s="30"/>
      <c r="E43" s="30"/>
      <c r="F43" s="23"/>
      <c r="G43" s="31"/>
      <c r="H43" s="1">
        <f>Table7248556269[[#This Row],[Cost]]*Table7248556269[[#This Row],[Quantity]]</f>
        <v>0</v>
      </c>
    </row>
    <row r="44" spans="2:8" x14ac:dyDescent="0.3">
      <c r="B44"/>
      <c r="C44"/>
      <c r="D44" s="1"/>
      <c r="E44" s="1"/>
      <c r="F44"/>
      <c r="G44" s="6"/>
      <c r="H44" s="1">
        <f>SUM(Table7248556269[Total Cost])</f>
        <v>0</v>
      </c>
    </row>
    <row r="45" spans="2:8" x14ac:dyDescent="0.3">
      <c r="B45"/>
      <c r="C45"/>
      <c r="D45"/>
      <c r="E45"/>
      <c r="F45"/>
      <c r="G45"/>
      <c r="H45"/>
    </row>
    <row r="46" spans="2:8" x14ac:dyDescent="0.3">
      <c r="B46" s="151" t="s">
        <v>24</v>
      </c>
      <c r="C46" s="152"/>
      <c r="D46" s="152"/>
      <c r="E46" s="152"/>
      <c r="F46" s="152"/>
      <c r="G46" s="152"/>
      <c r="H46" s="152"/>
    </row>
    <row r="47" spans="2:8" x14ac:dyDescent="0.3">
      <c r="B47" t="s">
        <v>21</v>
      </c>
      <c r="C47" t="s">
        <v>23</v>
      </c>
      <c r="D47" t="s">
        <v>12</v>
      </c>
      <c r="E47" t="s">
        <v>22</v>
      </c>
      <c r="F47" t="s">
        <v>4</v>
      </c>
      <c r="G47" t="s">
        <v>13</v>
      </c>
      <c r="H47" t="s">
        <v>6</v>
      </c>
    </row>
    <row r="48" spans="2:8" x14ac:dyDescent="0.3">
      <c r="B48" s="23"/>
      <c r="C48" s="23"/>
      <c r="D48" s="30"/>
      <c r="E48" s="23"/>
      <c r="F48" s="23"/>
      <c r="G48" s="31"/>
      <c r="H48" s="1">
        <f>Table7947546168[[#This Row],[Cost]]*Table7947546168[[#This Row],[Quantity]]</f>
        <v>0</v>
      </c>
    </row>
    <row r="49" spans="2:8" x14ac:dyDescent="0.3">
      <c r="B49" s="23"/>
      <c r="C49" s="23"/>
      <c r="D49" s="30"/>
      <c r="E49" s="30"/>
      <c r="F49" s="23"/>
      <c r="G49" s="31"/>
      <c r="H49" s="1">
        <f>Table7947546168[[#This Row],[Cost]]*Table7947546168[[#This Row],[Quantity]]</f>
        <v>0</v>
      </c>
    </row>
    <row r="50" spans="2:8" x14ac:dyDescent="0.3">
      <c r="B50" s="23"/>
      <c r="C50" s="23"/>
      <c r="D50" s="30"/>
      <c r="E50" s="30"/>
      <c r="F50" s="23"/>
      <c r="G50" s="31"/>
      <c r="H50" s="1">
        <f>Table7947546168[[#This Row],[Cost]]*Table7947546168[[#This Row],[Quantity]]</f>
        <v>0</v>
      </c>
    </row>
    <row r="51" spans="2:8" x14ac:dyDescent="0.3">
      <c r="B51"/>
      <c r="C51"/>
      <c r="D51" s="1"/>
      <c r="E51" s="1"/>
      <c r="F51"/>
      <c r="G51" s="6"/>
      <c r="H51" s="1">
        <f>SUM(Table7947546168[Total Cost])</f>
        <v>0</v>
      </c>
    </row>
    <row r="52" spans="2:8" x14ac:dyDescent="0.3">
      <c r="B52"/>
      <c r="C52"/>
      <c r="D52"/>
      <c r="E52"/>
      <c r="F52"/>
      <c r="G52"/>
      <c r="H52"/>
    </row>
    <row r="56" spans="2:8" x14ac:dyDescent="0.3">
      <c r="B56" s="8" t="s">
        <v>42</v>
      </c>
      <c r="C56" s="9">
        <f>Table243505764[[#Totals],[Total Cost]]+Table544515865[[#Totals],[Total Cost]]+Table645525966[[#Totals],[Total Cost]]+Table746536067[[#Totals],[Total Cost]]+Table7947546168[[#Totals],[Total Cost]]+Table7248556269[[#Totals],[Total Cost]]+Table2449566370[[#Totals],[Total Cost]]</f>
        <v>0</v>
      </c>
    </row>
  </sheetData>
  <sheetProtection insertRows="0" deleteRows="0"/>
  <mergeCells count="9">
    <mergeCell ref="B30:H30"/>
    <mergeCell ref="B38:H38"/>
    <mergeCell ref="B46:H46"/>
    <mergeCell ref="B2:H2"/>
    <mergeCell ref="K2:N2"/>
    <mergeCell ref="K3:O16"/>
    <mergeCell ref="B9:H9"/>
    <mergeCell ref="B16:H16"/>
    <mergeCell ref="B23:H23"/>
  </mergeCells>
  <dataValidations count="7">
    <dataValidation type="list" allowBlank="1" showInputMessage="1" showErrorMessage="1" sqref="E11:E13 E4:E6" xr:uid="{FA14F156-3902-418C-877C-D2773E7BE385}">
      <formula1>"Yearly, Hourly"</formula1>
    </dataValidation>
    <dataValidation type="list" allowBlank="1" showInputMessage="1" showErrorMessage="1" sqref="C32:C35 C48:C50 C40:C43" xr:uid="{E1600011-46F4-4918-BE27-BEBA00C65C9E}">
      <formula1>"Expendable, Non-Expendable"</formula1>
    </dataValidation>
    <dataValidation type="list" allowBlank="1" showInputMessage="1" showErrorMessage="1" sqref="E32:E35 E48:E50 E40:E43" xr:uid="{5DF9FFCE-0716-4E36-84F6-F9293A7C1D82}">
      <formula1>"Individual, Case, Pack, Box, Other"</formula1>
    </dataValidation>
    <dataValidation type="list" allowBlank="1" showInputMessage="1" showErrorMessage="1" sqref="F32:F35 F48:F50 F40:F43" xr:uid="{69C558EA-B7C0-4FC7-8513-108996B37C41}">
      <formula1>"Each, Per Case, Per Box, Per Pack, Other"</formula1>
    </dataValidation>
    <dataValidation type="list" allowBlank="1" showInputMessage="1" showErrorMessage="1" sqref="D18:D20" xr:uid="{333F7732-4EEF-48DD-8947-08DACDB5F9F3}">
      <formula1>"Flight, Per diem, Mileage, Lodging, Other"</formula1>
    </dataValidation>
    <dataValidation type="list" allowBlank="1" showInputMessage="1" showErrorMessage="1" sqref="E18:E20" xr:uid="{E5AF498A-4A56-4F76-9176-54D32E150443}">
      <formula1>"Per flight, Per day, Per meal, Per mile, Others"</formula1>
    </dataValidation>
    <dataValidation type="list" allowBlank="1" showInputMessage="1" showErrorMessage="1" sqref="E25:E27" xr:uid="{6D3C5EFC-7213-40F3-B479-CB75FE731536}">
      <formula1>"In Person, Asynchronus Virtual, Syncrhonous Virtual"</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Macro1_Add_Row">
                <anchor moveWithCells="1" sizeWithCells="1">
                  <from>
                    <xdr:col>1</xdr:col>
                    <xdr:colOff>30480</xdr:colOff>
                    <xdr:row>3</xdr:row>
                    <xdr:rowOff>38100</xdr:rowOff>
                  </from>
                  <to>
                    <xdr:col>1</xdr:col>
                    <xdr:colOff>723900</xdr:colOff>
                    <xdr:row>3</xdr:row>
                    <xdr:rowOff>266700</xdr:rowOff>
                  </to>
                </anchor>
              </controlPr>
            </control>
          </mc:Choice>
        </mc:AlternateContent>
        <mc:AlternateContent xmlns:mc="http://schemas.openxmlformats.org/markup-compatibility/2006">
          <mc:Choice Requires="x14">
            <control shapeId="15362" r:id="rId5" name="Button 2">
              <controlPr defaultSize="0" print="0" autoFill="0" autoPict="0" macro="[0]!Macro2_Delete_Row">
                <anchor moveWithCells="1" sizeWithCells="1">
                  <from>
                    <xdr:col>1</xdr:col>
                    <xdr:colOff>762000</xdr:colOff>
                    <xdr:row>3</xdr:row>
                    <xdr:rowOff>38100</xdr:rowOff>
                  </from>
                  <to>
                    <xdr:col>2</xdr:col>
                    <xdr:colOff>502920</xdr:colOff>
                    <xdr:row>3</xdr:row>
                    <xdr:rowOff>274320</xdr:rowOff>
                  </to>
                </anchor>
              </controlPr>
            </control>
          </mc:Choice>
        </mc:AlternateContent>
        <mc:AlternateContent xmlns:mc="http://schemas.openxmlformats.org/markup-compatibility/2006">
          <mc:Choice Requires="x14">
            <control shapeId="15363" r:id="rId6" name="Button 3">
              <controlPr defaultSize="0" print="0" autoFill="0" autoPict="0" macro="[0]!Macro5_Add_Row3">
                <anchor moveWithCells="1" sizeWithCells="1">
                  <from>
                    <xdr:col>1</xdr:col>
                    <xdr:colOff>30480</xdr:colOff>
                    <xdr:row>17</xdr:row>
                    <xdr:rowOff>7620</xdr:rowOff>
                  </from>
                  <to>
                    <xdr:col>1</xdr:col>
                    <xdr:colOff>731520</xdr:colOff>
                    <xdr:row>18</xdr:row>
                    <xdr:rowOff>0</xdr:rowOff>
                  </to>
                </anchor>
              </controlPr>
            </control>
          </mc:Choice>
        </mc:AlternateContent>
        <mc:AlternateContent xmlns:mc="http://schemas.openxmlformats.org/markup-compatibility/2006">
          <mc:Choice Requires="x14">
            <control shapeId="15364" r:id="rId7" name="Button 4">
              <controlPr defaultSize="0" print="0" autoFill="0" autoPict="0" macro="[0]!Macro6_Delete_Row3">
                <anchor moveWithCells="1" sizeWithCells="1">
                  <from>
                    <xdr:col>1</xdr:col>
                    <xdr:colOff>762000</xdr:colOff>
                    <xdr:row>17</xdr:row>
                    <xdr:rowOff>7620</xdr:rowOff>
                  </from>
                  <to>
                    <xdr:col>2</xdr:col>
                    <xdr:colOff>502920</xdr:colOff>
                    <xdr:row>17</xdr:row>
                    <xdr:rowOff>251460</xdr:rowOff>
                  </to>
                </anchor>
              </controlPr>
            </control>
          </mc:Choice>
        </mc:AlternateContent>
        <mc:AlternateContent xmlns:mc="http://schemas.openxmlformats.org/markup-compatibility/2006">
          <mc:Choice Requires="x14">
            <control shapeId="15365" r:id="rId8" name="Button 5">
              <controlPr defaultSize="0" print="0" autoFill="0" autoPict="0" macro="[0]!Macro7_Add_Row4">
                <anchor moveWithCells="1" sizeWithCells="1">
                  <from>
                    <xdr:col>1</xdr:col>
                    <xdr:colOff>30480</xdr:colOff>
                    <xdr:row>24</xdr:row>
                    <xdr:rowOff>7620</xdr:rowOff>
                  </from>
                  <to>
                    <xdr:col>1</xdr:col>
                    <xdr:colOff>731520</xdr:colOff>
                    <xdr:row>25</xdr:row>
                    <xdr:rowOff>0</xdr:rowOff>
                  </to>
                </anchor>
              </controlPr>
            </control>
          </mc:Choice>
        </mc:AlternateContent>
        <mc:AlternateContent xmlns:mc="http://schemas.openxmlformats.org/markup-compatibility/2006">
          <mc:Choice Requires="x14">
            <control shapeId="15366" r:id="rId9" name="Button 6">
              <controlPr defaultSize="0" print="0" autoFill="0" autoPict="0" macro="[0]!Macro8_Delete_Row4">
                <anchor moveWithCells="1" sizeWithCells="1">
                  <from>
                    <xdr:col>1</xdr:col>
                    <xdr:colOff>762000</xdr:colOff>
                    <xdr:row>24</xdr:row>
                    <xdr:rowOff>7620</xdr:rowOff>
                  </from>
                  <to>
                    <xdr:col>2</xdr:col>
                    <xdr:colOff>502920</xdr:colOff>
                    <xdr:row>25</xdr:row>
                    <xdr:rowOff>0</xdr:rowOff>
                  </to>
                </anchor>
              </controlPr>
            </control>
          </mc:Choice>
        </mc:AlternateContent>
        <mc:AlternateContent xmlns:mc="http://schemas.openxmlformats.org/markup-compatibility/2006">
          <mc:Choice Requires="x14">
            <control shapeId="15367" r:id="rId10" name="Button 7">
              <controlPr defaultSize="0" print="0" autoFill="0" autoPict="0" macro="[0]!Macro9_Add_Row5">
                <anchor moveWithCells="1" sizeWithCells="1">
                  <from>
                    <xdr:col>1</xdr:col>
                    <xdr:colOff>30480</xdr:colOff>
                    <xdr:row>31</xdr:row>
                    <xdr:rowOff>7620</xdr:rowOff>
                  </from>
                  <to>
                    <xdr:col>1</xdr:col>
                    <xdr:colOff>731520</xdr:colOff>
                    <xdr:row>32</xdr:row>
                    <xdr:rowOff>0</xdr:rowOff>
                  </to>
                </anchor>
              </controlPr>
            </control>
          </mc:Choice>
        </mc:AlternateContent>
        <mc:AlternateContent xmlns:mc="http://schemas.openxmlformats.org/markup-compatibility/2006">
          <mc:Choice Requires="x14">
            <control shapeId="15368" r:id="rId11" name="Button 8">
              <controlPr defaultSize="0" print="0" autoFill="0" autoPict="0" macro="[0]!Macro10_Delete_Row5">
                <anchor moveWithCells="1" sizeWithCells="1">
                  <from>
                    <xdr:col>1</xdr:col>
                    <xdr:colOff>762000</xdr:colOff>
                    <xdr:row>31</xdr:row>
                    <xdr:rowOff>7620</xdr:rowOff>
                  </from>
                  <to>
                    <xdr:col>2</xdr:col>
                    <xdr:colOff>502920</xdr:colOff>
                    <xdr:row>32</xdr:row>
                    <xdr:rowOff>0</xdr:rowOff>
                  </to>
                </anchor>
              </controlPr>
            </control>
          </mc:Choice>
        </mc:AlternateContent>
        <mc:AlternateContent xmlns:mc="http://schemas.openxmlformats.org/markup-compatibility/2006">
          <mc:Choice Requires="x14">
            <control shapeId="15369" r:id="rId12" name="Button 9">
              <controlPr defaultSize="0" print="0" autoFill="0" autoPict="0" macro="[0]!Macro15_Add_Row8">
                <anchor moveWithCells="1" sizeWithCells="1">
                  <from>
                    <xdr:col>1</xdr:col>
                    <xdr:colOff>30480</xdr:colOff>
                    <xdr:row>47</xdr:row>
                    <xdr:rowOff>7620</xdr:rowOff>
                  </from>
                  <to>
                    <xdr:col>1</xdr:col>
                    <xdr:colOff>731520</xdr:colOff>
                    <xdr:row>48</xdr:row>
                    <xdr:rowOff>0</xdr:rowOff>
                  </to>
                </anchor>
              </controlPr>
            </control>
          </mc:Choice>
        </mc:AlternateContent>
        <mc:AlternateContent xmlns:mc="http://schemas.openxmlformats.org/markup-compatibility/2006">
          <mc:Choice Requires="x14">
            <control shapeId="15370" r:id="rId13" name="Button 10">
              <controlPr defaultSize="0" print="0" autoFill="0" autoPict="0" macro="[0]!Macro16_Delete_Row8">
                <anchor moveWithCells="1" sizeWithCells="1">
                  <from>
                    <xdr:col>1</xdr:col>
                    <xdr:colOff>762000</xdr:colOff>
                    <xdr:row>47</xdr:row>
                    <xdr:rowOff>7620</xdr:rowOff>
                  </from>
                  <to>
                    <xdr:col>2</xdr:col>
                    <xdr:colOff>502920</xdr:colOff>
                    <xdr:row>48</xdr:row>
                    <xdr:rowOff>0</xdr:rowOff>
                  </to>
                </anchor>
              </controlPr>
            </control>
          </mc:Choice>
        </mc:AlternateContent>
        <mc:AlternateContent xmlns:mc="http://schemas.openxmlformats.org/markup-compatibility/2006">
          <mc:Choice Requires="x14">
            <control shapeId="15371" r:id="rId14" name="Button 11">
              <controlPr defaultSize="0" print="0" autoFill="0" autoPict="0" macro="[0]!Macro13_Add_Row7">
                <anchor moveWithCells="1" sizeWithCells="1">
                  <from>
                    <xdr:col>1</xdr:col>
                    <xdr:colOff>30480</xdr:colOff>
                    <xdr:row>39</xdr:row>
                    <xdr:rowOff>7620</xdr:rowOff>
                  </from>
                  <to>
                    <xdr:col>1</xdr:col>
                    <xdr:colOff>731520</xdr:colOff>
                    <xdr:row>40</xdr:row>
                    <xdr:rowOff>0</xdr:rowOff>
                  </to>
                </anchor>
              </controlPr>
            </control>
          </mc:Choice>
        </mc:AlternateContent>
        <mc:AlternateContent xmlns:mc="http://schemas.openxmlformats.org/markup-compatibility/2006">
          <mc:Choice Requires="x14">
            <control shapeId="15372" r:id="rId15" name="Button 12">
              <controlPr defaultSize="0" print="0" autoFill="0" autoPict="0" macro="[0]!Macro14_Delete_Row7">
                <anchor moveWithCells="1" sizeWithCells="1">
                  <from>
                    <xdr:col>1</xdr:col>
                    <xdr:colOff>762000</xdr:colOff>
                    <xdr:row>39</xdr:row>
                    <xdr:rowOff>7620</xdr:rowOff>
                  </from>
                  <to>
                    <xdr:col>2</xdr:col>
                    <xdr:colOff>502920</xdr:colOff>
                    <xdr:row>40</xdr:row>
                    <xdr:rowOff>0</xdr:rowOff>
                  </to>
                </anchor>
              </controlPr>
            </control>
          </mc:Choice>
        </mc:AlternateContent>
        <mc:AlternateContent xmlns:mc="http://schemas.openxmlformats.org/markup-compatibility/2006">
          <mc:Choice Requires="x14">
            <control shapeId="15373" r:id="rId16" name="Button 13">
              <controlPr defaultSize="0" print="0" autoFill="0" autoPict="0" macro="[0]!Macro3_Add_Row2">
                <anchor moveWithCells="1" sizeWithCells="1">
                  <from>
                    <xdr:col>1</xdr:col>
                    <xdr:colOff>30480</xdr:colOff>
                    <xdr:row>10</xdr:row>
                    <xdr:rowOff>38100</xdr:rowOff>
                  </from>
                  <to>
                    <xdr:col>1</xdr:col>
                    <xdr:colOff>723900</xdr:colOff>
                    <xdr:row>10</xdr:row>
                    <xdr:rowOff>266700</xdr:rowOff>
                  </to>
                </anchor>
              </controlPr>
            </control>
          </mc:Choice>
        </mc:AlternateContent>
        <mc:AlternateContent xmlns:mc="http://schemas.openxmlformats.org/markup-compatibility/2006">
          <mc:Choice Requires="x14">
            <control shapeId="15374" r:id="rId17" name="Button 14">
              <controlPr defaultSize="0" print="0" autoFill="0" autoPict="0" macro="[0]!Macro4_Delete_Row2">
                <anchor moveWithCells="1" sizeWithCells="1">
                  <from>
                    <xdr:col>1</xdr:col>
                    <xdr:colOff>762000</xdr:colOff>
                    <xdr:row>10</xdr:row>
                    <xdr:rowOff>38100</xdr:rowOff>
                  </from>
                  <to>
                    <xdr:col>2</xdr:col>
                    <xdr:colOff>502920</xdr:colOff>
                    <xdr:row>10</xdr:row>
                    <xdr:rowOff>274320</xdr:rowOff>
                  </to>
                </anchor>
              </controlPr>
            </control>
          </mc:Choice>
        </mc:AlternateContent>
      </controls>
    </mc:Choice>
  </mc:AlternateContent>
  <tableParts count="7">
    <tablePart r:id="rId18"/>
    <tablePart r:id="rId19"/>
    <tablePart r:id="rId20"/>
    <tablePart r:id="rId21"/>
    <tablePart r:id="rId22"/>
    <tablePart r:id="rId23"/>
    <tablePart r:id="rId2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6FE4-FFA2-4559-8FDC-D5C7F44DAD43}">
  <dimension ref="B2:J9"/>
  <sheetViews>
    <sheetView workbookViewId="0">
      <selection activeCell="C14" sqref="C14"/>
    </sheetView>
  </sheetViews>
  <sheetFormatPr defaultColWidth="9.109375" defaultRowHeight="14.4" x14ac:dyDescent="0.3"/>
  <cols>
    <col min="1" max="2" width="9.109375" style="2"/>
    <col min="3" max="4" width="16.33203125" style="2" customWidth="1"/>
    <col min="5" max="5" width="16" style="2" customWidth="1"/>
    <col min="6" max="6" width="15.5546875" style="2" customWidth="1"/>
    <col min="7" max="8" width="16.109375" style="2" customWidth="1"/>
    <col min="9" max="9" width="13" style="2" bestFit="1" customWidth="1"/>
    <col min="10" max="10" width="15.6640625" style="2" bestFit="1" customWidth="1"/>
    <col min="11" max="16384" width="9.109375" style="2"/>
  </cols>
  <sheetData>
    <row r="2" spans="2:10" ht="15" thickBot="1" x14ac:dyDescent="0.35"/>
    <row r="3" spans="2:10" ht="35.4" thickBot="1" x14ac:dyDescent="0.4">
      <c r="B3" s="10"/>
      <c r="C3" s="11" t="s">
        <v>0</v>
      </c>
      <c r="D3" s="11" t="s">
        <v>40</v>
      </c>
      <c r="E3" s="11" t="s">
        <v>8</v>
      </c>
      <c r="F3" s="14" t="s">
        <v>15</v>
      </c>
      <c r="G3" s="14" t="s">
        <v>38</v>
      </c>
      <c r="H3" s="14" t="s">
        <v>39</v>
      </c>
      <c r="I3" s="11" t="s">
        <v>24</v>
      </c>
      <c r="J3" s="20" t="s">
        <v>30</v>
      </c>
    </row>
    <row r="4" spans="2:10" ht="18.600000000000001" thickTop="1" thickBot="1" x14ac:dyDescent="0.4">
      <c r="B4" s="12" t="s">
        <v>31</v>
      </c>
      <c r="C4" s="13">
        <f>Table2[[#Totals],[Total Cost]]</f>
        <v>0</v>
      </c>
      <c r="D4" s="13">
        <f>Table24[[#Totals],[Total Cost]]</f>
        <v>0</v>
      </c>
      <c r="E4" s="13">
        <f>Table5[[#Totals],[Total Cost]]</f>
        <v>0</v>
      </c>
      <c r="F4" s="13">
        <f>Table6[[#Totals],[Total Cost]]</f>
        <v>0</v>
      </c>
      <c r="G4" s="13">
        <f>Table7[[#Totals],[Total Cost]]</f>
        <v>0</v>
      </c>
      <c r="H4" s="13">
        <f>Table72[[#Totals],[Total Cost]]</f>
        <v>0</v>
      </c>
      <c r="I4" s="13">
        <f>Table79[[#Totals],[Total Cost]]</f>
        <v>0</v>
      </c>
      <c r="J4" s="21">
        <f>SUM(C4:I4)</f>
        <v>0</v>
      </c>
    </row>
    <row r="5" spans="2:10" ht="18.600000000000001" thickTop="1" thickBot="1" x14ac:dyDescent="0.4">
      <c r="B5" s="12" t="s">
        <v>33</v>
      </c>
      <c r="C5" s="13">
        <f>Table243[[#Totals],[Total Cost]]</f>
        <v>0</v>
      </c>
      <c r="D5" s="13">
        <f>Table2449[[#Totals],[Total Cost]]</f>
        <v>0</v>
      </c>
      <c r="E5" s="13">
        <f>Table544[[#Totals],[Total Cost]]</f>
        <v>0</v>
      </c>
      <c r="F5" s="13">
        <f>Table645[[#Totals],[Total Cost]]</f>
        <v>0</v>
      </c>
      <c r="G5" s="13">
        <f>Table746[[#Totals],[Total Cost]]</f>
        <v>0</v>
      </c>
      <c r="H5" s="13">
        <f>Table7248[[#Totals],[Total Cost]]</f>
        <v>0</v>
      </c>
      <c r="I5" s="13">
        <f>Table7947[[#Totals],[Total Cost]]</f>
        <v>0</v>
      </c>
      <c r="J5" s="21">
        <f>SUM(C5:I5)</f>
        <v>0</v>
      </c>
    </row>
    <row r="6" spans="2:10" ht="18.600000000000001" thickTop="1" thickBot="1" x14ac:dyDescent="0.4">
      <c r="B6" s="12" t="s">
        <v>32</v>
      </c>
      <c r="C6" s="13">
        <f>Table24350[[#Totals],[Total Cost]]</f>
        <v>0</v>
      </c>
      <c r="D6" s="13">
        <f>Table244956[[#Totals],[Total Cost]]</f>
        <v>0</v>
      </c>
      <c r="E6" s="13">
        <f>Table54451[[#Totals],[Total Cost]]</f>
        <v>0</v>
      </c>
      <c r="F6" s="13">
        <f>Table64552[[#Totals],[Total Cost]]</f>
        <v>0</v>
      </c>
      <c r="G6" s="13">
        <f>Table74653[[#Totals],[Total Cost]]</f>
        <v>0</v>
      </c>
      <c r="H6" s="13">
        <f>Table724855[[#Totals],[Total Cost]]</f>
        <v>0</v>
      </c>
      <c r="I6" s="13">
        <f>Table794754[[#Totals],[Total Cost]]</f>
        <v>0</v>
      </c>
      <c r="J6" s="21">
        <f>SUM(C6:I6)</f>
        <v>0</v>
      </c>
    </row>
    <row r="7" spans="2:10" ht="18.600000000000001" thickTop="1" thickBot="1" x14ac:dyDescent="0.4">
      <c r="B7" s="12" t="s">
        <v>34</v>
      </c>
      <c r="C7" s="13">
        <f>Table2435057[[#Totals],[Total Cost]]</f>
        <v>0</v>
      </c>
      <c r="D7" s="13">
        <f>Table24495663[[#Totals],[Total Cost]]</f>
        <v>0</v>
      </c>
      <c r="E7" s="13">
        <f>Table5445158[[#Totals],[Total Cost]]</f>
        <v>0</v>
      </c>
      <c r="F7" s="13">
        <f>Table6455259[[#Totals],[Total Cost]]</f>
        <v>0</v>
      </c>
      <c r="G7" s="13">
        <f>Table7465360[[#Totals],[Total Cost]]</f>
        <v>0</v>
      </c>
      <c r="H7" s="13">
        <f>Table72485562[[#Totals],[Total Cost]]</f>
        <v>0</v>
      </c>
      <c r="I7" s="13">
        <f>Table79475461[[#Totals],[Total Cost]]</f>
        <v>0</v>
      </c>
      <c r="J7" s="21">
        <f>SUM(C7:I7)</f>
        <v>0</v>
      </c>
    </row>
    <row r="8" spans="2:10" ht="18.600000000000001" thickTop="1" thickBot="1" x14ac:dyDescent="0.4">
      <c r="B8" s="17" t="s">
        <v>35</v>
      </c>
      <c r="C8" s="13">
        <f>Table243505764[[#Totals],[Total Cost]]</f>
        <v>0</v>
      </c>
      <c r="D8" s="13">
        <f>Table2449566370[[#Totals],[Total Cost]]</f>
        <v>0</v>
      </c>
      <c r="E8" s="13">
        <f>Table544515865[[#Totals],[Total Cost]]</f>
        <v>0</v>
      </c>
      <c r="F8" s="13">
        <f>Table645525966[[#Totals],[Total Cost]]</f>
        <v>0</v>
      </c>
      <c r="G8" s="13">
        <f>Table746536067[[#Totals],[Total Cost]]</f>
        <v>0</v>
      </c>
      <c r="H8" s="13">
        <f>Table7248556269[[#Totals],[Total Cost]]</f>
        <v>0</v>
      </c>
      <c r="I8" s="13">
        <f>Table7947546168[[#Totals],[Total Cost]]</f>
        <v>0</v>
      </c>
      <c r="J8" s="22">
        <f>SUM(C8:I8)</f>
        <v>0</v>
      </c>
    </row>
    <row r="9" spans="2:10" ht="18.600000000000001" thickTop="1" thickBot="1" x14ac:dyDescent="0.4">
      <c r="B9" s="19" t="s">
        <v>36</v>
      </c>
      <c r="C9" s="15">
        <f>SUM(C4:C8)</f>
        <v>0</v>
      </c>
      <c r="D9" s="32">
        <f>SUM(D4:D8)</f>
        <v>0</v>
      </c>
      <c r="E9" s="15">
        <f t="shared" ref="E9:J9" si="0">SUM(E4:E8)</f>
        <v>0</v>
      </c>
      <c r="F9" s="15">
        <f t="shared" si="0"/>
        <v>0</v>
      </c>
      <c r="G9" s="15">
        <f t="shared" si="0"/>
        <v>0</v>
      </c>
      <c r="H9" s="15">
        <f t="shared" si="0"/>
        <v>0</v>
      </c>
      <c r="I9" s="16">
        <f t="shared" si="0"/>
        <v>0</v>
      </c>
      <c r="J9" s="18">
        <f t="shared" si="0"/>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924ED2C8492E4EADBA937CA1119FD6" ma:contentTypeVersion="15" ma:contentTypeDescription="Create a new document." ma:contentTypeScope="" ma:versionID="4b98c31f4b480d87fd5d73d9fba0c41e">
  <xsd:schema xmlns:xsd="http://www.w3.org/2001/XMLSchema" xmlns:xs="http://www.w3.org/2001/XMLSchema" xmlns:p="http://schemas.microsoft.com/office/2006/metadata/properties" xmlns:ns2="bc7859b9-5717-42f6-ada5-7b436250c4c9" xmlns:ns3="4d0cf8a6-db13-44ff-9be7-8993c21021b7" targetNamespace="http://schemas.microsoft.com/office/2006/metadata/properties" ma:root="true" ma:fieldsID="99c7adcfef53a7df75a9def1330e1c48" ns2:_="" ns3:_="">
    <xsd:import namespace="bc7859b9-5717-42f6-ada5-7b436250c4c9"/>
    <xsd:import namespace="4d0cf8a6-db13-44ff-9be7-8993c21021b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859b9-5717-42f6-ada5-7b436250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0cf8a6-db13-44ff-9be7-8993c21021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73d5762-781c-40e1-9e06-7d39f9758ce5}" ma:internalName="TaxCatchAll" ma:showField="CatchAllData" ma:web="4d0cf8a6-db13-44ff-9be7-8993c2102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0cf8a6-db13-44ff-9be7-8993c21021b7" xsi:nil="true"/>
    <lcf76f155ced4ddcb4097134ff3c332f xmlns="bc7859b9-5717-42f6-ada5-7b436250c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99CF16-86DE-4819-8CF0-0137CCB7B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859b9-5717-42f6-ada5-7b436250c4c9"/>
    <ds:schemaRef ds:uri="4d0cf8a6-db13-44ff-9be7-8993c2102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B291A-DD98-4075-A5AA-1B95F71C3C66}">
  <ds:schemaRefs>
    <ds:schemaRef ds:uri="http://schemas.microsoft.com/sharepoint/v3/contenttype/forms"/>
  </ds:schemaRefs>
</ds:datastoreItem>
</file>

<file path=customXml/itemProps3.xml><?xml version="1.0" encoding="utf-8"?>
<ds:datastoreItem xmlns:ds="http://schemas.openxmlformats.org/officeDocument/2006/customXml" ds:itemID="{1AA52ACB-809A-4F2C-8EEC-8053A8921778}">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4d0cf8a6-db13-44ff-9be7-8993c21021b7"/>
    <ds:schemaRef ds:uri="bc7859b9-5717-42f6-ada5-7b436250c4c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Year 1</vt:lpstr>
      <vt:lpstr>Year 2</vt:lpstr>
      <vt:lpstr>Year 3</vt:lpstr>
      <vt:lpstr>Year 4</vt:lpstr>
      <vt:lpstr>Year 5</vt:lpstr>
      <vt:lpstr>Budget Detail Summary</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Liverman, Elizabeth (SCHEV)</dc:creator>
  <cp:lastModifiedBy>Liverman, Elizabeth (SCHEV)</cp:lastModifiedBy>
  <dcterms:created xsi:type="dcterms:W3CDTF">2024-08-14T17:18:40Z</dcterms:created>
  <dcterms:modified xsi:type="dcterms:W3CDTF">2024-10-25T14:26:31Z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0x0101002B924ED2C8492E4EADBA937CA1119FD6</vt:lpwstr>
  </property>
  <property fmtid="{D5CDD505-2E9C-101B-9397-08002B2CF9AE}" pid="3" name="MediaServiceImageTags">
    <vt:lpwstr/>
  </property>
</Properties>
</file>